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ond\Documents\KS Ventures\Annata Core Systems Dashboard\"/>
    </mc:Choice>
  </mc:AlternateContent>
  <xr:revisionPtr revIDLastSave="0" documentId="13_ncr:1_{75964B6B-DE15-487E-8F18-980A5552DAB7}" xr6:coauthVersionLast="47" xr6:coauthVersionMax="47" xr10:uidLastSave="{00000000-0000-0000-0000-000000000000}"/>
  <bookViews>
    <workbookView xWindow="-120" yWindow="-120" windowWidth="29040" windowHeight="15720" xr2:uid="{8FC3364E-F9B0-4DD7-95F3-2202190EB8A9}"/>
  </bookViews>
  <sheets>
    <sheet name="Welcome" sheetId="1" r:id="rId1"/>
    <sheet name="Benefactor Summary" sheetId="6" r:id="rId2"/>
    <sheet name="Summary" sheetId="5" r:id="rId3"/>
    <sheet name="Future Report" sheetId="3" r:id="rId4"/>
    <sheet name="Investment Repor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6" l="1"/>
  <c r="G3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2" i="6"/>
  <c r="C3" i="6"/>
  <c r="C4" i="6"/>
  <c r="C5" i="6"/>
  <c r="C6" i="6"/>
  <c r="C7" i="6"/>
  <c r="C8" i="6"/>
  <c r="C9" i="6"/>
  <c r="C2" i="6"/>
  <c r="D3" i="6"/>
  <c r="D4" i="6"/>
  <c r="D5" i="6"/>
  <c r="D6" i="6"/>
  <c r="D7" i="6"/>
  <c r="D8" i="6"/>
  <c r="D9" i="6"/>
  <c r="D2" i="6"/>
  <c r="E2" i="6"/>
  <c r="E8" i="6"/>
  <c r="E28" i="4"/>
  <c r="E35" i="4" s="1"/>
  <c r="E18" i="4"/>
  <c r="E19" i="4"/>
  <c r="E20" i="4"/>
  <c r="E21" i="4"/>
  <c r="E22" i="4"/>
  <c r="E23" i="4"/>
  <c r="E24" i="4"/>
  <c r="E25" i="4"/>
  <c r="E26" i="4"/>
  <c r="E27" i="4"/>
  <c r="E17" i="4"/>
  <c r="N22" i="4"/>
  <c r="X18" i="4"/>
  <c r="V18" i="4"/>
  <c r="X17" i="4"/>
  <c r="V17" i="4"/>
  <c r="W17" i="4" s="1"/>
  <c r="X16" i="4"/>
  <c r="V16" i="4"/>
  <c r="W16" i="4" s="1"/>
  <c r="X15" i="4"/>
  <c r="V15" i="4"/>
  <c r="W15" i="4" s="1"/>
  <c r="X14" i="4"/>
  <c r="V14" i="4"/>
  <c r="X13" i="4"/>
  <c r="V13" i="4"/>
  <c r="W13" i="4" s="1"/>
  <c r="X12" i="4"/>
  <c r="V12" i="4"/>
  <c r="X11" i="4"/>
  <c r="V11" i="4"/>
  <c r="W10" i="4" s="1"/>
  <c r="X10" i="4"/>
  <c r="V10" i="4"/>
  <c r="X9" i="4"/>
  <c r="V9" i="4"/>
  <c r="E4" i="6" l="1"/>
  <c r="E7" i="6"/>
  <c r="E9" i="6"/>
  <c r="E6" i="6"/>
  <c r="E5" i="6"/>
  <c r="E3" i="6"/>
  <c r="Y17" i="4"/>
  <c r="Z17" i="4" s="1"/>
  <c r="Y14" i="4"/>
  <c r="Z14" i="4" s="1"/>
  <c r="Y10" i="4"/>
  <c r="Z10" i="4" s="1"/>
  <c r="Y18" i="4"/>
  <c r="Z18" i="4" s="1"/>
  <c r="V22" i="4"/>
  <c r="Y15" i="4"/>
  <c r="Z15" i="4" s="1"/>
  <c r="X22" i="4"/>
  <c r="Y12" i="4"/>
  <c r="Z12" i="4" s="1"/>
  <c r="W12" i="4"/>
  <c r="W14" i="4"/>
  <c r="W18" i="4"/>
  <c r="Y16" i="4"/>
  <c r="Z16" i="4" s="1"/>
  <c r="Y9" i="4"/>
  <c r="Z9" i="4" s="1"/>
  <c r="Y13" i="4"/>
  <c r="Z13" i="4" s="1"/>
  <c r="W11" i="4"/>
  <c r="W9" i="4"/>
  <c r="Y11" i="4"/>
  <c r="Y22" i="4" l="1"/>
  <c r="Z11" i="4"/>
  <c r="Z22" i="4" s="1"/>
  <c r="W22" i="4"/>
</calcChain>
</file>

<file path=xl/sharedStrings.xml><?xml version="1.0" encoding="utf-8"?>
<sst xmlns="http://schemas.openxmlformats.org/spreadsheetml/2006/main" count="283" uniqueCount="253">
  <si>
    <t xml:space="preserve">Prepared by KS Ventures </t>
  </si>
  <si>
    <t xml:space="preserve">Table of Contents </t>
  </si>
  <si>
    <t xml:space="preserve">Contact Investment Banker </t>
  </si>
  <si>
    <t>Kunal Soonderji</t>
  </si>
  <si>
    <t>CEO - KS Ventures</t>
  </si>
  <si>
    <t>kunal@ksventures.co</t>
  </si>
  <si>
    <t>+91-7757-0432-23</t>
  </si>
  <si>
    <t xml:space="preserve">Year  </t>
  </si>
  <si>
    <t>s</t>
  </si>
  <si>
    <t>No</t>
  </si>
  <si>
    <t xml:space="preserve">Year </t>
  </si>
  <si>
    <t xml:space="preserve">Amount &amp; Tranches </t>
  </si>
  <si>
    <t>Revenue</t>
  </si>
  <si>
    <t>Dividends</t>
  </si>
  <si>
    <t>Other Equity</t>
  </si>
  <si>
    <t xml:space="preserve">Net Profit </t>
  </si>
  <si>
    <t>Buy Out</t>
  </si>
  <si>
    <t>Voting Rights</t>
  </si>
  <si>
    <t xml:space="preserve">Audit </t>
  </si>
  <si>
    <t>Stake %</t>
  </si>
  <si>
    <t>Cumulative %</t>
  </si>
  <si>
    <t>Margin %</t>
  </si>
  <si>
    <t xml:space="preserve">Annually </t>
  </si>
  <si>
    <t>Total Paid To Investor</t>
  </si>
  <si>
    <t xml:space="preserve">Min Guaranteed Returns = </t>
  </si>
  <si>
    <t xml:space="preserve">Repayment </t>
  </si>
  <si>
    <t>Actual to debt</t>
  </si>
  <si>
    <t>Percentage to debt</t>
  </si>
  <si>
    <t>Net Profit or PAT</t>
  </si>
  <si>
    <t>Sinking Funds</t>
  </si>
  <si>
    <t>Take away</t>
  </si>
  <si>
    <t>Tenure</t>
  </si>
  <si>
    <t>Amount in USD</t>
  </si>
  <si>
    <t>Amount in INR</t>
  </si>
  <si>
    <t>USD Interest @ %pa</t>
  </si>
  <si>
    <t>Instalment Amount in USD</t>
  </si>
  <si>
    <t>Instalment Amount in INR</t>
  </si>
  <si>
    <t>Exit Fee</t>
  </si>
  <si>
    <t>Due date</t>
  </si>
  <si>
    <t xml:space="preserve">Tranches </t>
  </si>
  <si>
    <t xml:space="preserve">Projected </t>
  </si>
  <si>
    <t xml:space="preserve">Percentage </t>
  </si>
  <si>
    <t>Max %</t>
  </si>
  <si>
    <t>Min %</t>
  </si>
  <si>
    <t>Annual Repayment</t>
  </si>
  <si>
    <t>Disbursement</t>
  </si>
  <si>
    <t xml:space="preserve">DATA INPUT </t>
  </si>
  <si>
    <t>UAE COMPANY</t>
  </si>
  <si>
    <t>USD</t>
  </si>
  <si>
    <t xml:space="preserve">Year 1 </t>
  </si>
  <si>
    <t xml:space="preserve">Year 2 </t>
  </si>
  <si>
    <t>First Instalment</t>
  </si>
  <si>
    <t xml:space="preserve">Year 3 </t>
  </si>
  <si>
    <t>Dec 20 - 30 2024</t>
  </si>
  <si>
    <t>Second Instalment</t>
  </si>
  <si>
    <t xml:space="preserve">Year 4 </t>
  </si>
  <si>
    <t>Dec 20 - 30 2025</t>
  </si>
  <si>
    <t>Third Instalment</t>
  </si>
  <si>
    <t xml:space="preserve">Year 5 </t>
  </si>
  <si>
    <t>Dec 20 - 30 2026</t>
  </si>
  <si>
    <t>Fourth Instalment</t>
  </si>
  <si>
    <t>Year 6</t>
  </si>
  <si>
    <t>Dec 20 - 30 2027</t>
  </si>
  <si>
    <t>Fifth Instalment</t>
  </si>
  <si>
    <t>Year 7</t>
  </si>
  <si>
    <t>Dec 20 - 30 2028</t>
  </si>
  <si>
    <t>Sixth Instalment</t>
  </si>
  <si>
    <t>Year 8</t>
  </si>
  <si>
    <t>Dec 20 - 30 2029</t>
  </si>
  <si>
    <t>Seventh Instalment</t>
  </si>
  <si>
    <t>Year 9</t>
  </si>
  <si>
    <t>Dec 20 - 30 2030</t>
  </si>
  <si>
    <t>Eight Instalment</t>
  </si>
  <si>
    <t xml:space="preserve">Year 10 </t>
  </si>
  <si>
    <t>Dec 20 - 30 2031</t>
  </si>
  <si>
    <t>Ninth Instalment</t>
  </si>
  <si>
    <t>Year 11</t>
  </si>
  <si>
    <t>Dec 20 - 30 2032</t>
  </si>
  <si>
    <t xml:space="preserve">Tenth Instalment </t>
  </si>
  <si>
    <t>Year 12</t>
  </si>
  <si>
    <t>Dec 20 - 30 2033</t>
  </si>
  <si>
    <t xml:space="preserve">Total </t>
  </si>
  <si>
    <t>Percentage</t>
  </si>
  <si>
    <t>Yearly Pay out</t>
  </si>
  <si>
    <t>Eleventh Instalment</t>
  </si>
  <si>
    <t>Twelth Instalment</t>
  </si>
  <si>
    <t>Summary</t>
  </si>
  <si>
    <t>YEAR</t>
  </si>
  <si>
    <t>REVENUE</t>
  </si>
  <si>
    <t>EBITDA</t>
  </si>
  <si>
    <t>SALES</t>
  </si>
  <si>
    <t>COST</t>
  </si>
  <si>
    <t>NET PROFIT</t>
  </si>
  <si>
    <t>PROFIT MARGIN</t>
  </si>
  <si>
    <t>ASSETS</t>
  </si>
  <si>
    <t>Benefactor Summary</t>
  </si>
  <si>
    <t xml:space="preserve">Past Performance Report </t>
  </si>
  <si>
    <t xml:space="preserve">Future Report </t>
  </si>
  <si>
    <t>Investment Report</t>
  </si>
  <si>
    <t>CSAT</t>
  </si>
  <si>
    <t>Revenue in Millions</t>
  </si>
  <si>
    <t>in millions</t>
  </si>
  <si>
    <t>Master Excel Report for Annata Core Systems</t>
  </si>
  <si>
    <t>3.5M Annually</t>
  </si>
  <si>
    <t>35M + 3%Equity for life</t>
  </si>
  <si>
    <t>2.5x</t>
  </si>
  <si>
    <t xml:space="preserve">Grace Period </t>
  </si>
  <si>
    <t>23  Years</t>
  </si>
  <si>
    <t>87.5M</t>
  </si>
  <si>
    <t>2.5X</t>
  </si>
  <si>
    <t>10 year Repayment</t>
  </si>
  <si>
    <t xml:space="preserve">Annual </t>
  </si>
  <si>
    <t>(in millions)</t>
  </si>
  <si>
    <t>Capital By Spring 2026</t>
  </si>
  <si>
    <t>Reserves</t>
  </si>
  <si>
    <t>90M</t>
  </si>
  <si>
    <t>Grant</t>
  </si>
  <si>
    <t xml:space="preserve">$5M </t>
  </si>
  <si>
    <t>Launch 9 New Products by 2028</t>
  </si>
  <si>
    <t>YOY Growth</t>
  </si>
  <si>
    <t>Technical Failure Rate</t>
  </si>
  <si>
    <t>Warranty Claim Rate</t>
  </si>
  <si>
    <t>Above 90%</t>
  </si>
  <si>
    <t xml:space="preserve">ROI </t>
  </si>
  <si>
    <t>IRR</t>
  </si>
  <si>
    <t>MRR</t>
  </si>
  <si>
    <t>6.67M</t>
  </si>
  <si>
    <t>NPV</t>
  </si>
  <si>
    <t>6.8M</t>
  </si>
  <si>
    <t xml:space="preserve">Min Growth of Net Profit </t>
  </si>
  <si>
    <t>Min Projected EBITDA (2025-2048)</t>
  </si>
  <si>
    <t>20M</t>
  </si>
  <si>
    <t>CAGR (1972-2025)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</si>
  <si>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</si>
  <si>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</si>
  <si>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</si>
  <si>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</si>
  <si>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</si>
  <si>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</si>
  <si>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</si>
  <si>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</si>
  <si>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</si>
  <si>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</si>
  <si>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</si>
  <si>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</si>
  <si>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</si>
  <si>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</si>
  <si>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</si>
  <si>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</si>
  <si>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</si>
  <si>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</si>
  <si>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</si>
  <si>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</si>
  <si>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</si>
  <si>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</si>
  <si>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</si>
  <si>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</si>
  <si>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</si>
  <si>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</si>
  <si>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</si>
  <si>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</si>
  <si>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</si>
  <si>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</si>
  <si>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</si>
  <si>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</si>
  <si>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Product</t>
  </si>
  <si>
    <t>Revenue (in millions)</t>
  </si>
  <si>
    <t>Net Profit (in millions)</t>
  </si>
  <si>
    <t>ROI (%)</t>
  </si>
  <si>
    <t>Showroom Location</t>
  </si>
  <si>
    <t>Market Share</t>
  </si>
  <si>
    <t>US</t>
  </si>
  <si>
    <t>Canada</t>
  </si>
  <si>
    <t>UK</t>
  </si>
  <si>
    <t>Europe</t>
  </si>
  <si>
    <t>Japan</t>
  </si>
  <si>
    <t>Singapore</t>
  </si>
  <si>
    <t>46%'</t>
  </si>
  <si>
    <t>Cost Structure</t>
  </si>
  <si>
    <t>COGS</t>
  </si>
  <si>
    <t>Development</t>
  </si>
  <si>
    <t>Marketing &amp; Advertising</t>
  </si>
  <si>
    <t>Distribution &amp; Logistics</t>
  </si>
  <si>
    <t>Staffing &amp; training</t>
  </si>
  <si>
    <t xml:space="preserve">Tech &amp; App </t>
  </si>
  <si>
    <t>Legal, IP &amp; Compliance</t>
  </si>
  <si>
    <t>Warranty &amp; Customer Service</t>
  </si>
  <si>
    <t>Facility &amp; Showroom Operations</t>
  </si>
  <si>
    <t>General Admin &amp; Governance</t>
  </si>
  <si>
    <t>Contingency &amp; Strategic Reserve</t>
  </si>
  <si>
    <t>Cost (in millions)</t>
  </si>
  <si>
    <t>Allocation of Funds table</t>
  </si>
  <si>
    <t>Amount</t>
  </si>
  <si>
    <t>Final Stage R&amp;D</t>
  </si>
  <si>
    <t>Validation</t>
  </si>
  <si>
    <t>ESG Compliant Manufacturing Setup</t>
  </si>
  <si>
    <t>Global App Firmware Development</t>
  </si>
  <si>
    <t>Regulatory Approvals &amp; IP Filing</t>
  </si>
  <si>
    <t>Marketing &amp; Launch Campaigns</t>
  </si>
  <si>
    <t>Staffing &amp; Training</t>
  </si>
  <si>
    <t>Investor Reporting &amp; Governance</t>
  </si>
  <si>
    <t xml:space="preserve">Contingency &amp; Strategic Reserve </t>
  </si>
  <si>
    <t>LICENSING</t>
  </si>
  <si>
    <t>CO-AUTHORING</t>
  </si>
  <si>
    <t>ADVERTISING</t>
  </si>
  <si>
    <t>TESTING</t>
  </si>
  <si>
    <t>Revenue Distribution Table</t>
  </si>
  <si>
    <t>ACS</t>
  </si>
  <si>
    <t>BIO AURA</t>
  </si>
  <si>
    <t>NEURO PULSE</t>
  </si>
  <si>
    <t>ZENITH CORE</t>
  </si>
  <si>
    <t>THERMA VIBE</t>
  </si>
  <si>
    <t>Competitor Landscape</t>
  </si>
  <si>
    <t>2022 Market Share</t>
  </si>
  <si>
    <t>PRODUCT DESIGN</t>
  </si>
  <si>
    <t>PRODUCT PERFORMANCE</t>
  </si>
  <si>
    <t>IMPACT</t>
  </si>
  <si>
    <t>EFFECTIVENESS</t>
  </si>
  <si>
    <t>EASE OF USE</t>
  </si>
  <si>
    <t>CSAT TABLE</t>
  </si>
  <si>
    <t>R&amp;D Spend (1972-2024)</t>
  </si>
  <si>
    <t>Product R&amp;D</t>
  </si>
  <si>
    <t>Tech Development</t>
  </si>
  <si>
    <t>Impact Research</t>
  </si>
  <si>
    <t>No Side Effect Research</t>
  </si>
  <si>
    <t>Effectiveness Research</t>
  </si>
  <si>
    <t>Long Term Benefits &amp; Effects Research</t>
  </si>
  <si>
    <t>Interactivity Research</t>
  </si>
  <si>
    <t>Ease of Use R&amp;D</t>
  </si>
  <si>
    <t>Total R&amp;D Spend</t>
  </si>
  <si>
    <t>Amount (in millions)</t>
  </si>
  <si>
    <t>Sales Channel</t>
  </si>
  <si>
    <t xml:space="preserve">Amount </t>
  </si>
  <si>
    <t xml:space="preserve">Word of Mouth </t>
  </si>
  <si>
    <t>Repetition Sales</t>
  </si>
  <si>
    <t>Advertising</t>
  </si>
  <si>
    <t>Launch Event</t>
  </si>
  <si>
    <t>Press Release</t>
  </si>
  <si>
    <t>+</t>
  </si>
  <si>
    <t>Retail Price Chart</t>
  </si>
  <si>
    <t xml:space="preserve">Products </t>
  </si>
  <si>
    <t xml:space="preserve">After Sales </t>
  </si>
  <si>
    <t>Upgrades</t>
  </si>
  <si>
    <t>Product Packages</t>
  </si>
  <si>
    <t>Warranty Ext</t>
  </si>
  <si>
    <t>&gt;$300</t>
  </si>
  <si>
    <t>Lower Cost by 30%</t>
  </si>
  <si>
    <t>&lt;$50</t>
  </si>
  <si>
    <t>COMP A</t>
  </si>
  <si>
    <t>COMP B</t>
  </si>
  <si>
    <t>COMP C</t>
  </si>
  <si>
    <t>Comp=Competitor</t>
  </si>
  <si>
    <t>ACS=Annata Core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</si>
</sst>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#,##0.00;[Red]#,##0.00"/>
    <numFmt numFmtId="166" formatCode="#,##0;[Red]#,##0"/>
    <numFmt numFmtId="167" formatCode="0.0%"/>
  </numFmts>
  <fonts count="47">
    <font>
      <sz val="11"/>
      <color theme="1"/>
      <name val="Aptos Narrow"/>
      <family val="2"/>
      <scheme val="minor"/>
    </font>
    <font>
      <sz val="11"/>
      <color rgb="FF323333"/>
      <name val="Aptos Narrow"/>
      <family val="2"/>
      <scheme val="minor"/>
    </font>
    <font>
      <sz val="36"/>
      <color rgb="FFC2C2C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color indexed="8"/>
      <name val="Calibri"/>
      <family val="2"/>
    </font>
    <font>
      <b/>
      <sz val="10"/>
      <color rgb="FFC2C2C2"/>
      <name val="Aptos Narrow"/>
      <family val="2"/>
      <scheme val="minor"/>
    </font>
    <font>
      <b/>
      <sz val="10"/>
      <color rgb="FFC2C2C2"/>
      <name val="Calibri"/>
      <family val="2"/>
    </font>
    <font>
      <b/>
      <sz val="8"/>
      <color rgb="FFC2C2C2"/>
      <name val="Calibri"/>
      <family val="2"/>
    </font>
    <font>
      <b/>
      <sz val="6"/>
      <color rgb="FFC2C2C2"/>
      <name val="Calibri"/>
      <family val="2"/>
    </font>
    <font>
      <b/>
      <sz val="11"/>
      <color theme="4" tint="-0.499984740745262"/>
      <name val="Aptos Narrow"/>
      <family val="2"/>
      <scheme val="minor"/>
    </font>
    <font>
      <b/>
      <sz val="10"/>
      <color rgb="FF323333"/>
      <name val="Calibri"/>
      <family val="2"/>
    </font>
    <font>
      <b/>
      <sz val="11"/>
      <color theme="1"/>
      <name val="Aptos Narrow"/>
      <family val="2"/>
      <scheme val="minor"/>
    </font>
    <font>
      <b/>
      <sz val="9"/>
      <color rgb="FF888888"/>
      <name val="Aptos Narrow"/>
      <family val="2"/>
      <scheme val="minor"/>
    </font>
    <font>
      <sz val="11"/>
      <color rgb="FF294654"/>
      <name val="Aptos Narrow"/>
      <family val="2"/>
      <scheme val="minor"/>
    </font>
    <font>
      <b/>
      <sz val="11"/>
      <color rgb="FFFFC600"/>
      <name val="Aptos Narrow"/>
      <family val="2"/>
      <scheme val="minor"/>
    </font>
    <font>
      <sz val="10"/>
      <color rgb="FF294654"/>
      <name val="Aptos Narrow"/>
      <family val="2"/>
      <scheme val="minor"/>
    </font>
    <font>
      <sz val="20"/>
      <color rgb="FFBADE31"/>
      <name val="Aptos Narrow"/>
      <scheme val="minor"/>
    </font>
    <font>
      <sz val="11"/>
      <color rgb="FFC7C6C3"/>
      <name val="Aptos Narrow"/>
      <family val="2"/>
      <scheme val="minor"/>
    </font>
    <font>
      <sz val="18"/>
      <color rgb="FFC7C6C3"/>
      <name val="Aptos Narrow"/>
      <family val="2"/>
      <scheme val="minor"/>
    </font>
    <font>
      <sz val="14"/>
      <color rgb="FFC7C6C3"/>
      <name val="Aptos Narrow"/>
      <family val="2"/>
      <scheme val="minor"/>
    </font>
    <font>
      <sz val="12"/>
      <color rgb="FFC7C6C3"/>
      <name val="Aptos Narrow"/>
      <family val="2"/>
      <scheme val="minor"/>
    </font>
    <font>
      <sz val="36"/>
      <color rgb="FFC7C6C3"/>
      <name val="Aptos Narrow"/>
      <scheme val="minor"/>
    </font>
    <font>
      <b/>
      <sz val="11"/>
      <color rgb="FFBADE31"/>
      <name val="Aptos Narrow"/>
      <family val="2"/>
      <scheme val="minor"/>
    </font>
    <font>
      <sz val="11"/>
      <color rgb="FFBADE31"/>
      <name val="Aptos Narrow"/>
      <family val="2"/>
      <scheme val="minor"/>
    </font>
    <font>
      <b/>
      <sz val="10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sz val="11"/>
      <color rgb="FFBADE31"/>
      <name val="Aptos Narrow"/>
      <scheme val="minor"/>
    </font>
    <font>
      <sz val="11"/>
      <color rgb="FFBADE31"/>
      <name val="Aptos Narrow"/>
      <scheme val="minor"/>
    </font>
    <font>
      <sz val="11"/>
      <color rgb="FFC7C6C3"/>
      <name val="Aptos Narrow"/>
      <scheme val="minor"/>
    </font>
    <font>
      <b/>
      <sz val="11"/>
      <color rgb="FFC7C6C3"/>
      <name val="Aptos Narrow"/>
      <scheme val="minor"/>
    </font>
    <font>
      <i/>
      <sz val="11"/>
      <color rgb="FFBADE31"/>
      <name val="Aptos Narrow"/>
      <scheme val="minor"/>
    </font>
    <font>
      <b/>
      <sz val="11"/>
      <color rgb="FF333333"/>
      <name val="Aptos Narrow"/>
      <scheme val="minor"/>
    </font>
    <font>
      <sz val="12"/>
      <color rgb="FFBADE31"/>
      <name val="Aptos Narrow"/>
      <scheme val="minor"/>
    </font>
    <font>
      <sz val="12"/>
      <color theme="1"/>
      <name val="Aptos Narrow"/>
      <scheme val="minor"/>
    </font>
    <font>
      <sz val="12"/>
      <color rgb="FF333333"/>
      <name val="Aptos Narrow"/>
      <scheme val="minor"/>
    </font>
    <font>
      <b/>
      <sz val="12"/>
      <color rgb="FF333333"/>
      <name val="Aptos Narrow"/>
      <scheme val="minor"/>
    </font>
    <font>
      <b/>
      <sz val="10"/>
      <color rgb="FFBADE31"/>
      <name val="Aptos Narrow"/>
      <scheme val="minor"/>
    </font>
    <font>
      <b/>
      <sz val="10"/>
      <color rgb="FFC7C6C3"/>
      <name val="Aptos Narrow"/>
      <scheme val="minor"/>
    </font>
    <font>
      <b/>
      <sz val="12"/>
      <color rgb="FFBADE31"/>
      <name val="Aptos Narrow"/>
      <scheme val="minor"/>
    </font>
    <font>
      <sz val="9"/>
      <color rgb="FFBADE31"/>
      <name val="Aptos Narrow"/>
      <family val="2"/>
      <scheme val="minor"/>
    </font>
    <font>
      <b/>
      <sz val="10"/>
      <color rgb="FFC7C6C3"/>
      <name val="Aptos Narrow"/>
      <family val="2"/>
      <scheme val="minor"/>
    </font>
    <font>
      <b/>
      <sz val="12"/>
      <color rgb="FFBADE31"/>
      <name val="Aptos Narrow"/>
      <family val="2"/>
      <scheme val="minor"/>
    </font>
    <font>
      <b/>
      <sz val="10"/>
      <color rgb="FFBADE3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23333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294654"/>
        <bgColor indexed="64"/>
      </patternFill>
    </fill>
    <fill>
      <patternFill patternType="solid">
        <fgColor rgb="FFCAC4B8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7C6C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1" fontId="0" fillId="0" borderId="0" xfId="3" applyNumberFormat="1" applyFont="1"/>
    <xf numFmtId="0" fontId="0" fillId="0" borderId="0" xfId="3" applyNumberFormat="1" applyFont="1"/>
    <xf numFmtId="1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/>
    </xf>
    <xf numFmtId="1" fontId="6" fillId="0" borderId="0" xfId="3" applyNumberFormat="1" applyFont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7" fillId="0" borderId="0" xfId="3" applyNumberFormat="1" applyFont="1" applyAlignment="1">
      <alignment horizontal="center" vertical="center" wrapText="1"/>
    </xf>
    <xf numFmtId="1" fontId="5" fillId="3" borderId="0" xfId="3" applyNumberFormat="1" applyFont="1" applyFill="1" applyAlignment="1">
      <alignment horizontal="center" vertical="center"/>
    </xf>
    <xf numFmtId="3" fontId="5" fillId="3" borderId="0" xfId="3" applyNumberFormat="1" applyFont="1" applyFill="1" applyAlignment="1">
      <alignment horizontal="center" vertical="center"/>
    </xf>
    <xf numFmtId="0" fontId="5" fillId="3" borderId="0" xfId="3" applyNumberFormat="1" applyFont="1" applyFill="1" applyAlignment="1">
      <alignment horizontal="center" vertical="center"/>
    </xf>
    <xf numFmtId="1" fontId="9" fillId="2" borderId="0" xfId="3" applyNumberFormat="1" applyFont="1" applyFill="1" applyAlignment="1">
      <alignment horizontal="center" vertical="center"/>
    </xf>
    <xf numFmtId="0" fontId="9" fillId="2" borderId="0" xfId="3" applyNumberFormat="1" applyFont="1" applyFill="1" applyAlignment="1">
      <alignment horizontal="center" vertical="center"/>
    </xf>
    <xf numFmtId="9" fontId="9" fillId="2" borderId="0" xfId="3" applyNumberFormat="1" applyFont="1" applyFill="1" applyAlignment="1">
      <alignment horizontal="center" vertical="center"/>
    </xf>
    <xf numFmtId="1" fontId="9" fillId="2" borderId="9" xfId="3" applyNumberFormat="1" applyFont="1" applyFill="1" applyBorder="1" applyAlignment="1">
      <alignment horizontal="center" vertical="center"/>
    </xf>
    <xf numFmtId="0" fontId="9" fillId="2" borderId="9" xfId="3" applyNumberFormat="1" applyFont="1" applyFill="1" applyBorder="1" applyAlignment="1">
      <alignment horizontal="center" vertical="center"/>
    </xf>
    <xf numFmtId="0" fontId="9" fillId="2" borderId="10" xfId="3" applyNumberFormat="1" applyFont="1" applyFill="1" applyBorder="1" applyAlignment="1">
      <alignment horizontal="center" vertical="center"/>
    </xf>
    <xf numFmtId="10" fontId="9" fillId="2" borderId="9" xfId="3" applyNumberFormat="1" applyFont="1" applyFill="1" applyBorder="1" applyAlignment="1">
      <alignment horizontal="center" vertical="center"/>
    </xf>
    <xf numFmtId="0" fontId="0" fillId="0" borderId="11" xfId="0" applyBorder="1"/>
    <xf numFmtId="49" fontId="10" fillId="2" borderId="11" xfId="0" applyNumberFormat="1" applyFont="1" applyFill="1" applyBorder="1" applyAlignment="1">
      <alignment horizontal="center" vertical="center" wrapText="1"/>
    </xf>
    <xf numFmtId="2" fontId="10" fillId="2" borderId="11" xfId="2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2" fontId="11" fillId="2" borderId="11" xfId="2" applyNumberFormat="1" applyFont="1" applyFill="1" applyBorder="1" applyAlignment="1">
      <alignment horizontal="center" vertical="center" wrapText="1"/>
    </xf>
    <xf numFmtId="0" fontId="10" fillId="2" borderId="11" xfId="2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1" xfId="2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9" fontId="10" fillId="2" borderId="1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2" applyNumberFormat="1" applyFont="1" applyBorder="1" applyAlignment="1">
      <alignment horizontal="center" vertical="center" wrapText="1"/>
    </xf>
    <xf numFmtId="0" fontId="13" fillId="0" borderId="0" xfId="3" applyNumberFormat="1" applyFont="1" applyAlignment="1">
      <alignment horizontal="center" vertical="center" wrapText="1"/>
    </xf>
    <xf numFmtId="4" fontId="7" fillId="0" borderId="0" xfId="3" applyNumberFormat="1" applyFont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10" fillId="0" borderId="11" xfId="2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4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12" fontId="14" fillId="3" borderId="11" xfId="0" applyNumberFormat="1" applyFont="1" applyFill="1" applyBorder="1" applyAlignment="1">
      <alignment horizontal="center" vertical="center" wrapText="1"/>
    </xf>
    <xf numFmtId="2" fontId="14" fillId="3" borderId="11" xfId="4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2" fontId="14" fillId="3" borderId="11" xfId="2" applyNumberFormat="1" applyFont="1" applyFill="1" applyBorder="1" applyAlignment="1">
      <alignment horizontal="center" vertical="center" wrapText="1"/>
    </xf>
    <xf numFmtId="2" fontId="14" fillId="3" borderId="11" xfId="3" applyNumberFormat="1" applyFont="1" applyFill="1" applyBorder="1" applyAlignment="1">
      <alignment horizontal="center" vertical="center" wrapText="1"/>
    </xf>
    <xf numFmtId="2" fontId="14" fillId="3" borderId="11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/>
    </xf>
    <xf numFmtId="9" fontId="14" fillId="3" borderId="11" xfId="0" applyNumberFormat="1" applyFont="1" applyFill="1" applyBorder="1" applyAlignment="1">
      <alignment horizontal="center" vertical="center"/>
    </xf>
    <xf numFmtId="49" fontId="14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5" fillId="0" borderId="0" xfId="0" applyFont="1"/>
    <xf numFmtId="3" fontId="16" fillId="0" borderId="0" xfId="3" applyNumberFormat="1" applyFont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vertical="center"/>
    </xf>
    <xf numFmtId="1" fontId="0" fillId="0" borderId="0" xfId="3" applyNumberFormat="1" applyFont="1" applyAlignment="1">
      <alignment horizontal="center"/>
    </xf>
    <xf numFmtId="1" fontId="7" fillId="0" borderId="0" xfId="3" applyNumberFormat="1" applyFont="1" applyAlignment="1">
      <alignment horizontal="left" vertical="center" wrapText="1"/>
    </xf>
    <xf numFmtId="1" fontId="0" fillId="0" borderId="0" xfId="0" applyNumberFormat="1"/>
    <xf numFmtId="0" fontId="0" fillId="6" borderId="0" xfId="0" applyFill="1"/>
    <xf numFmtId="0" fontId="17" fillId="6" borderId="0" xfId="0" applyFont="1" applyFill="1"/>
    <xf numFmtId="0" fontId="2" fillId="6" borderId="0" xfId="0" applyFont="1" applyFill="1"/>
    <xf numFmtId="0" fontId="20" fillId="6" borderId="0" xfId="0" applyFont="1" applyFill="1"/>
    <xf numFmtId="0" fontId="21" fillId="6" borderId="0" xfId="0" applyFont="1" applyFill="1"/>
    <xf numFmtId="0" fontId="22" fillId="6" borderId="0" xfId="0" applyFont="1" applyFill="1"/>
    <xf numFmtId="0" fontId="23" fillId="6" borderId="0" xfId="0" applyFont="1" applyFill="1"/>
    <xf numFmtId="0" fontId="21" fillId="6" borderId="0" xfId="1" applyFont="1" applyFill="1"/>
    <xf numFmtId="49" fontId="24" fillId="6" borderId="0" xfId="0" applyNumberFormat="1" applyFont="1" applyFill="1"/>
    <xf numFmtId="0" fontId="25" fillId="6" borderId="0" xfId="0" applyFont="1" applyFill="1"/>
    <xf numFmtId="0" fontId="0" fillId="6" borderId="3" xfId="0" applyFill="1" applyBorder="1" applyAlignment="1">
      <alignment vertical="center"/>
    </xf>
    <xf numFmtId="0" fontId="0" fillId="6" borderId="4" xfId="0" applyFill="1" applyBorder="1"/>
    <xf numFmtId="0" fontId="0" fillId="6" borderId="5" xfId="0" applyFill="1" applyBorder="1" applyAlignment="1">
      <alignment vertical="center"/>
    </xf>
    <xf numFmtId="0" fontId="0" fillId="6" borderId="8" xfId="0" applyFill="1" applyBorder="1"/>
    <xf numFmtId="0" fontId="0" fillId="6" borderId="6" xfId="0" applyFill="1" applyBorder="1"/>
    <xf numFmtId="0" fontId="0" fillId="7" borderId="0" xfId="0" applyFill="1"/>
    <xf numFmtId="166" fontId="5" fillId="3" borderId="0" xfId="3" applyNumberFormat="1" applyFont="1" applyFill="1" applyAlignment="1">
      <alignment horizontal="center" vertical="center" wrapText="1"/>
    </xf>
    <xf numFmtId="166" fontId="9" fillId="2" borderId="0" xfId="3" applyNumberFormat="1" applyFont="1" applyFill="1" applyAlignment="1">
      <alignment horizontal="center" vertical="center"/>
    </xf>
    <xf numFmtId="1" fontId="28" fillId="7" borderId="0" xfId="3" applyNumberFormat="1" applyFont="1" applyFill="1" applyAlignment="1">
      <alignment horizontal="center" vertical="center"/>
    </xf>
    <xf numFmtId="3" fontId="28" fillId="7" borderId="0" xfId="3" applyNumberFormat="1" applyFont="1" applyFill="1" applyAlignment="1">
      <alignment horizontal="center" vertical="center"/>
    </xf>
    <xf numFmtId="0" fontId="28" fillId="7" borderId="0" xfId="3" applyNumberFormat="1" applyFont="1" applyFill="1" applyAlignment="1">
      <alignment horizontal="center" vertical="center"/>
    </xf>
    <xf numFmtId="0" fontId="29" fillId="7" borderId="0" xfId="0" applyFont="1" applyFill="1"/>
    <xf numFmtId="166" fontId="28" fillId="7" borderId="0" xfId="3" applyNumberFormat="1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/>
    </xf>
    <xf numFmtId="0" fontId="27" fillId="6" borderId="0" xfId="0" applyFont="1" applyFill="1"/>
    <xf numFmtId="0" fontId="21" fillId="6" borderId="0" xfId="0" applyFont="1" applyFill="1" applyAlignment="1">
      <alignment horizontal="center" vertical="center"/>
    </xf>
    <xf numFmtId="0" fontId="31" fillId="6" borderId="0" xfId="0" applyFont="1" applyFill="1"/>
    <xf numFmtId="0" fontId="31" fillId="6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0" fontId="34" fillId="6" borderId="0" xfId="0" applyFont="1" applyFill="1"/>
    <xf numFmtId="0" fontId="35" fillId="7" borderId="0" xfId="0" applyFont="1" applyFill="1" applyAlignment="1">
      <alignment wrapText="1"/>
    </xf>
    <xf numFmtId="164" fontId="35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35" fillId="0" borderId="0" xfId="0" applyFont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166" fontId="36" fillId="6" borderId="0" xfId="0" applyNumberFormat="1" applyFont="1" applyFill="1" applyAlignment="1">
      <alignment horizontal="center" vertical="center"/>
    </xf>
    <xf numFmtId="166" fontId="37" fillId="5" borderId="0" xfId="0" applyNumberFormat="1" applyFont="1" applyFill="1" applyAlignment="1">
      <alignment horizontal="center" vertical="center"/>
    </xf>
    <xf numFmtId="167" fontId="36" fillId="6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165" fontId="37" fillId="5" borderId="0" xfId="0" applyNumberFormat="1" applyFont="1" applyFill="1" applyAlignment="1">
      <alignment vertical="center"/>
    </xf>
    <xf numFmtId="3" fontId="38" fillId="7" borderId="0" xfId="3" applyNumberFormat="1" applyFont="1" applyFill="1" applyAlignment="1">
      <alignment horizontal="center" vertical="center"/>
    </xf>
    <xf numFmtId="165" fontId="37" fillId="0" borderId="0" xfId="0" applyNumberFormat="1" applyFont="1" applyAlignment="1">
      <alignment vertical="center"/>
    </xf>
    <xf numFmtId="166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0" fontId="27" fillId="6" borderId="0" xfId="0" applyNumberFormat="1" applyFont="1" applyFill="1" applyAlignment="1">
      <alignment horizontal="center"/>
    </xf>
    <xf numFmtId="0" fontId="31" fillId="6" borderId="0" xfId="0" applyFont="1" applyFill="1" applyAlignment="1">
      <alignment wrapText="1"/>
    </xf>
    <xf numFmtId="10" fontId="21" fillId="6" borderId="0" xfId="0" applyNumberFormat="1" applyFont="1" applyFill="1" applyAlignment="1">
      <alignment horizontal="center" vertical="center"/>
    </xf>
    <xf numFmtId="10" fontId="41" fillId="6" borderId="0" xfId="0" applyNumberFormat="1" applyFont="1" applyFill="1" applyAlignment="1">
      <alignment horizontal="center" vertical="center"/>
    </xf>
    <xf numFmtId="9" fontId="41" fillId="6" borderId="0" xfId="0" applyNumberFormat="1" applyFont="1" applyFill="1" applyAlignment="1">
      <alignment horizontal="center" vertical="center"/>
    </xf>
    <xf numFmtId="166" fontId="41" fillId="6" borderId="0" xfId="0" applyNumberFormat="1" applyFont="1" applyFill="1" applyAlignment="1">
      <alignment horizontal="center" vertical="center"/>
    </xf>
    <xf numFmtId="0" fontId="30" fillId="6" borderId="0" xfId="0" applyFont="1" applyFill="1" applyAlignment="1">
      <alignment horizontal="center" wrapText="1"/>
    </xf>
    <xf numFmtId="0" fontId="40" fillId="6" borderId="0" xfId="0" applyFont="1" applyFill="1" applyAlignment="1">
      <alignment horizontal="center" vertical="center"/>
    </xf>
    <xf numFmtId="10" fontId="30" fillId="6" borderId="0" xfId="0" applyNumberFormat="1" applyFont="1" applyFill="1" applyAlignment="1">
      <alignment horizontal="center" wrapText="1"/>
    </xf>
    <xf numFmtId="0" fontId="42" fillId="2" borderId="0" xfId="0" applyFont="1" applyFill="1" applyAlignment="1">
      <alignment horizontal="center" vertical="center"/>
    </xf>
    <xf numFmtId="164" fontId="42" fillId="2" borderId="0" xfId="0" applyNumberFormat="1" applyFont="1" applyFill="1" applyAlignment="1">
      <alignment horizontal="center" vertical="center"/>
    </xf>
    <xf numFmtId="165" fontId="42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 wrapText="1"/>
    </xf>
    <xf numFmtId="49" fontId="27" fillId="6" borderId="0" xfId="0" applyNumberFormat="1" applyFont="1" applyFill="1" applyAlignment="1">
      <alignment horizontal="center" vertical="center"/>
    </xf>
    <xf numFmtId="0" fontId="21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 vertical="center"/>
    </xf>
    <xf numFmtId="9" fontId="21" fillId="6" borderId="0" xfId="0" applyNumberFormat="1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 wrapText="1"/>
    </xf>
    <xf numFmtId="9" fontId="21" fillId="6" borderId="0" xfId="0" applyNumberFormat="1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1" fillId="0" borderId="0" xfId="0" applyFont="1"/>
    <xf numFmtId="3" fontId="21" fillId="6" borderId="0" xfId="0" applyNumberFormat="1" applyFont="1" applyFill="1" applyAlignment="1">
      <alignment horizontal="center" vertical="center"/>
    </xf>
    <xf numFmtId="0" fontId="27" fillId="6" borderId="0" xfId="0" applyFont="1" applyFill="1" applyAlignment="1">
      <alignment vertical="center"/>
    </xf>
    <xf numFmtId="0" fontId="27" fillId="6" borderId="0" xfId="0" applyFont="1" applyFill="1" applyAlignment="1">
      <alignment horizontal="left" vertical="center"/>
    </xf>
    <xf numFmtId="0" fontId="30" fillId="6" borderId="0" xfId="0" applyFont="1" applyFill="1" applyAlignment="1">
      <alignment vertical="center"/>
    </xf>
    <xf numFmtId="0" fontId="30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center" vertical="center" wrapText="1"/>
    </xf>
    <xf numFmtId="9" fontId="21" fillId="6" borderId="0" xfId="0" applyNumberFormat="1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43" fillId="6" borderId="0" xfId="0" applyFont="1" applyFill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/>
    </xf>
    <xf numFmtId="3" fontId="44" fillId="6" borderId="0" xfId="3" applyNumberFormat="1" applyFont="1" applyFill="1" applyAlignment="1">
      <alignment horizontal="center" vertical="center"/>
    </xf>
    <xf numFmtId="0" fontId="30" fillId="2" borderId="1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1" fontId="45" fillId="6" borderId="0" xfId="3" applyNumberFormat="1" applyFont="1" applyFill="1" applyAlignment="1">
      <alignment horizontal="center" vertical="center"/>
    </xf>
    <xf numFmtId="0" fontId="45" fillId="6" borderId="0" xfId="3" applyNumberFormat="1" applyFont="1" applyFill="1" applyAlignment="1">
      <alignment horizontal="center" vertical="center"/>
    </xf>
    <xf numFmtId="3" fontId="46" fillId="2" borderId="9" xfId="3" applyNumberFormat="1" applyFont="1" applyFill="1" applyBorder="1" applyAlignment="1">
      <alignment horizontal="center" vertical="center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BADE31"/>
      <color rgb="FF333333"/>
      <color rgb="FFC7C6C3"/>
      <color rgb="FF323333"/>
      <color rgb="FFCAC4B8"/>
      <color rgb="FF294654"/>
      <color rgb="FFFFC600"/>
      <color rgb="FF06DCCC"/>
      <color rgb="FFC2C2C2"/>
      <color rgb="FF8888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100"/>
              <a:t>Revenue in millions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'Future Report'!$B$1</c:f>
              <c:strCache>
                <c:ptCount val="1"/>
                <c:pt idx="0">
                  <c:v>Revenue in Millions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'Future Report'!$A$2:$A$22</c:f>
              <c:numCache>
                <c:formatCode>General</c:formatCode>
                <c:ptCount val="21"/>
                <c:pt idx="0">
                  <c:v>2028</c:v>
                </c:pt>
                <c:pt idx="1">
                  <c:v>2029</c:v>
                </c:pt>
                <c:pt idx="2">
                  <c:v>2030</c:v>
                </c:pt>
                <c:pt idx="3">
                  <c:v>2031</c:v>
                </c:pt>
                <c:pt idx="4">
                  <c:v>2032</c:v>
                </c:pt>
                <c:pt idx="5">
                  <c:v>2033</c:v>
                </c:pt>
                <c:pt idx="6">
                  <c:v>2034</c:v>
                </c:pt>
                <c:pt idx="7">
                  <c:v>2035</c:v>
                </c:pt>
                <c:pt idx="8">
                  <c:v>2036</c:v>
                </c:pt>
                <c:pt idx="9">
                  <c:v>2037</c:v>
                </c:pt>
                <c:pt idx="10">
                  <c:v>2038</c:v>
                </c:pt>
                <c:pt idx="11">
                  <c:v>2039</c:v>
                </c:pt>
                <c:pt idx="12">
                  <c:v>2040</c:v>
                </c:pt>
                <c:pt idx="13">
                  <c:v>2041</c:v>
                </c:pt>
                <c:pt idx="14">
                  <c:v>2042</c:v>
                </c:pt>
                <c:pt idx="15">
                  <c:v>2043</c:v>
                </c:pt>
                <c:pt idx="16">
                  <c:v>2044</c:v>
                </c:pt>
                <c:pt idx="17">
                  <c:v>2045</c:v>
                </c:pt>
                <c:pt idx="18">
                  <c:v>2046</c:v>
                </c:pt>
                <c:pt idx="19">
                  <c:v>2047</c:v>
                </c:pt>
                <c:pt idx="20">
                  <c:v>2048</c:v>
                </c:pt>
              </c:numCache>
            </c:numRef>
          </c:cat>
          <c:val>
            <c:numRef>
              <c:f>'Future Report'!$B$2:$B$22</c:f>
              <c:numCache>
                <c:formatCode>#,##0</c:formatCode>
                <c:ptCount val="21"/>
                <c:pt idx="0">
                  <c:v>85000000</c:v>
                </c:pt>
                <c:pt idx="1">
                  <c:v>92000000</c:v>
                </c:pt>
                <c:pt idx="2">
                  <c:v>96000000</c:v>
                </c:pt>
                <c:pt idx="3">
                  <c:v>99000000</c:v>
                </c:pt>
                <c:pt idx="4">
                  <c:v>111000000</c:v>
                </c:pt>
                <c:pt idx="5">
                  <c:v>115000000</c:v>
                </c:pt>
                <c:pt idx="6">
                  <c:v>119000000</c:v>
                </c:pt>
                <c:pt idx="7">
                  <c:v>126000000</c:v>
                </c:pt>
                <c:pt idx="8">
                  <c:v>129000000</c:v>
                </c:pt>
                <c:pt idx="9">
                  <c:v>136000000</c:v>
                </c:pt>
                <c:pt idx="10">
                  <c:v>145000000</c:v>
                </c:pt>
                <c:pt idx="11">
                  <c:v>160000000</c:v>
                </c:pt>
                <c:pt idx="12">
                  <c:v>192000000</c:v>
                </c:pt>
                <c:pt idx="13">
                  <c:v>210000000</c:v>
                </c:pt>
                <c:pt idx="14">
                  <c:v>215000000</c:v>
                </c:pt>
                <c:pt idx="15">
                  <c:v>222000000</c:v>
                </c:pt>
                <c:pt idx="16">
                  <c:v>236000000</c:v>
                </c:pt>
                <c:pt idx="17">
                  <c:v>246000000</c:v>
                </c:pt>
                <c:pt idx="18">
                  <c:v>257000000</c:v>
                </c:pt>
                <c:pt idx="19">
                  <c:v>263000000</c:v>
                </c:pt>
                <c:pt idx="20">
                  <c:v>270000000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5-431D-9D85-6153DF4EA1EE}"/>
            </c:ext>
          </c:extLst>
        </c:ser>
        <c:ser>
          <c:idx val="1"/>
          <c:order val="1"/>
          <c:tx>
            <c:strRef>
              <c:f>'Future Report'!#REF!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'Future Report'!$A$2:$A$22</c:f>
              <c:numCache>
                <c:formatCode>General</c:formatCode>
                <c:ptCount val="21"/>
                <c:pt idx="0">
                  <c:v>2028</c:v>
                </c:pt>
                <c:pt idx="1">
                  <c:v>2029</c:v>
                </c:pt>
                <c:pt idx="2">
                  <c:v>2030</c:v>
                </c:pt>
                <c:pt idx="3">
                  <c:v>2031</c:v>
                </c:pt>
                <c:pt idx="4">
                  <c:v>2032</c:v>
                </c:pt>
                <c:pt idx="5">
                  <c:v>2033</c:v>
                </c:pt>
                <c:pt idx="6">
                  <c:v>2034</c:v>
                </c:pt>
                <c:pt idx="7">
                  <c:v>2035</c:v>
                </c:pt>
                <c:pt idx="8">
                  <c:v>2036</c:v>
                </c:pt>
                <c:pt idx="9">
                  <c:v>2037</c:v>
                </c:pt>
                <c:pt idx="10">
                  <c:v>2038</c:v>
                </c:pt>
                <c:pt idx="11">
                  <c:v>2039</c:v>
                </c:pt>
                <c:pt idx="12">
                  <c:v>2040</c:v>
                </c:pt>
                <c:pt idx="13">
                  <c:v>2041</c:v>
                </c:pt>
                <c:pt idx="14">
                  <c:v>2042</c:v>
                </c:pt>
                <c:pt idx="15">
                  <c:v>2043</c:v>
                </c:pt>
                <c:pt idx="16">
                  <c:v>2044</c:v>
                </c:pt>
                <c:pt idx="17">
                  <c:v>2045</c:v>
                </c:pt>
                <c:pt idx="18">
                  <c:v>2046</c:v>
                </c:pt>
                <c:pt idx="19">
                  <c:v>2047</c:v>
                </c:pt>
                <c:pt idx="20">
                  <c:v>2048</c:v>
                </c:pt>
              </c:numCache>
            </c:numRef>
          </c:cat>
          <c:val>
            <c:numRef>
              <c:f>'Future Report'!#REF!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1BF5-431D-9D85-6153DF4EA1EE}"/>
            </c:ext>
          </c:extLst>
        </c:ser>
        <c:ser>
          <c:idx val="2"/>
          <c:order val="2"/>
          <c:tx>
            <c:strRef>
              <c:f>'Future Report'!#REF!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'Future Report'!$A$2:$A$22</c:f>
              <c:numCache>
                <c:formatCode>General</c:formatCode>
                <c:ptCount val="21"/>
                <c:pt idx="0">
                  <c:v>2028</c:v>
                </c:pt>
                <c:pt idx="1">
                  <c:v>2029</c:v>
                </c:pt>
                <c:pt idx="2">
                  <c:v>2030</c:v>
                </c:pt>
                <c:pt idx="3">
                  <c:v>2031</c:v>
                </c:pt>
                <c:pt idx="4">
                  <c:v>2032</c:v>
                </c:pt>
                <c:pt idx="5">
                  <c:v>2033</c:v>
                </c:pt>
                <c:pt idx="6">
                  <c:v>2034</c:v>
                </c:pt>
                <c:pt idx="7">
                  <c:v>2035</c:v>
                </c:pt>
                <c:pt idx="8">
                  <c:v>2036</c:v>
                </c:pt>
                <c:pt idx="9">
                  <c:v>2037</c:v>
                </c:pt>
                <c:pt idx="10">
                  <c:v>2038</c:v>
                </c:pt>
                <c:pt idx="11">
                  <c:v>2039</c:v>
                </c:pt>
                <c:pt idx="12">
                  <c:v>2040</c:v>
                </c:pt>
                <c:pt idx="13">
                  <c:v>2041</c:v>
                </c:pt>
                <c:pt idx="14">
                  <c:v>2042</c:v>
                </c:pt>
                <c:pt idx="15">
                  <c:v>2043</c:v>
                </c:pt>
                <c:pt idx="16">
                  <c:v>2044</c:v>
                </c:pt>
                <c:pt idx="17">
                  <c:v>2045</c:v>
                </c:pt>
                <c:pt idx="18">
                  <c:v>2046</c:v>
                </c:pt>
                <c:pt idx="19">
                  <c:v>2047</c:v>
                </c:pt>
                <c:pt idx="20">
                  <c:v>2048</c:v>
                </c:pt>
              </c:numCache>
            </c:numRef>
          </c:cat>
          <c:val>
            <c:numRef>
              <c:f>'Future Report'!#REF!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1BF5-431D-9D85-6153DF4E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040060367"/>
        <c:axId val="2040055087"/>
      </c:barChart>
      <c:catAx>
        <c:axId val="20400603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55087"/>
        <c:crosses val="autoZero"/>
        <c:auto val="1"/>
        <c:lblAlgn val="ctr"/>
        <c:lblOffset val="100"/>
        <c:noMultiLvlLbl val="0"/>
      </c:catAx>
      <c:valAx>
        <c:axId val="204005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60367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107084</xdr:rowOff>
    </xdr:from>
    <xdr:to>
      <xdr:col>4</xdr:col>
      <xdr:colOff>925478</xdr:colOff>
      <xdr:row>37</xdr:row>
      <xdr:rowOff>151534</xdr:rowOff>
    </xdr:to>
    <xdr:graphicFrame macro="">
      <xdr:nvGraphicFramePr>
        <xdr:cNvPr id="2" name="Chart 1" descr="Chart type: Clustered Column. 'P1 - Revenue (in b)', 'P2 - Revenue (in b)', 'P3 - Revenue (in b)' by 'Year'&#10;&#10;Description automatically generated">
          <a:extLst>
            <a:ext uri="{FF2B5EF4-FFF2-40B4-BE49-F238E27FC236}">
              <a16:creationId xmlns:a16="http://schemas.microsoft.com/office/drawing/2014/main" id="{68130D98-0CD6-7998-DCE0-3A6872676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al@ksventures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F21-E1C1-44EC-83CA-5EFA81877DEA}">
  <dimension ref="A1:Z31"/>
  <sheetViews>
    <sheetView tabSelected="1" zoomScale="74" workbookViewId="0">
      <selection activeCell="M41" sqref="M41"/>
    </sheetView>
  </sheetViews>
  <sheetFormatPr defaultRowHeight="14.25"/>
  <sheetData>
    <row r="1" spans="1:26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ht="46.5">
      <c r="A5" s="70"/>
      <c r="B5" s="70"/>
      <c r="C5" s="70"/>
      <c r="D5" s="71"/>
      <c r="E5" s="70"/>
      <c r="F5" s="72"/>
      <c r="G5" s="79" t="s">
        <v>102</v>
      </c>
      <c r="H5" s="72"/>
      <c r="I5" s="72"/>
      <c r="J5" s="72"/>
      <c r="K5" s="72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1:26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 ht="26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3" t="s">
        <v>0</v>
      </c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2" spans="1:26"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</row>
    <row r="13" spans="1:26" ht="24">
      <c r="F13" s="74"/>
      <c r="G13" s="75" t="s">
        <v>1</v>
      </c>
      <c r="H13" s="75"/>
      <c r="I13" s="75"/>
      <c r="J13" s="74"/>
      <c r="K13" s="74"/>
      <c r="L13" s="74"/>
      <c r="M13" s="74"/>
      <c r="N13" s="74"/>
      <c r="O13" s="74"/>
      <c r="P13" s="74"/>
      <c r="Q13" s="74"/>
      <c r="R13" s="74"/>
      <c r="S13" s="74"/>
    </row>
    <row r="14" spans="1:26"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</row>
    <row r="15" spans="1:26" ht="18.75">
      <c r="F15" s="74">
        <v>1</v>
      </c>
      <c r="G15" s="76" t="s">
        <v>95</v>
      </c>
      <c r="H15" s="76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</row>
    <row r="16" spans="1:26"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</row>
    <row r="17" spans="6:19" ht="18.75">
      <c r="F17" s="74">
        <v>2</v>
      </c>
      <c r="G17" s="76" t="s">
        <v>86</v>
      </c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</row>
    <row r="18" spans="6:19"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</row>
    <row r="19" spans="6:19" ht="18.75">
      <c r="F19" s="74">
        <v>3</v>
      </c>
      <c r="G19" s="76" t="s">
        <v>96</v>
      </c>
      <c r="H19" s="76"/>
      <c r="I19" s="76"/>
      <c r="J19" s="74"/>
      <c r="K19" s="74"/>
      <c r="L19" s="74"/>
      <c r="M19" s="74"/>
      <c r="N19" s="74"/>
      <c r="O19" s="74"/>
      <c r="P19" s="74"/>
      <c r="Q19" s="74"/>
      <c r="R19" s="74"/>
      <c r="S19" s="74"/>
    </row>
    <row r="20" spans="6:19" ht="18.75">
      <c r="F20" s="74"/>
      <c r="G20" s="76"/>
      <c r="H20" s="76"/>
      <c r="I20" s="76"/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6:19" ht="18.75">
      <c r="F21" s="74">
        <v>4</v>
      </c>
      <c r="G21" s="76" t="s">
        <v>97</v>
      </c>
      <c r="H21" s="76"/>
      <c r="I21" s="76"/>
      <c r="J21" s="74"/>
      <c r="K21" s="74"/>
      <c r="L21" s="74"/>
      <c r="M21" s="74"/>
      <c r="N21" s="74"/>
      <c r="O21" s="74"/>
      <c r="P21" s="74"/>
      <c r="Q21" s="74"/>
      <c r="R21" s="74"/>
      <c r="S21" s="74"/>
    </row>
    <row r="22" spans="6:19" ht="18.75">
      <c r="F22" s="74"/>
      <c r="G22" s="76"/>
      <c r="H22" s="76"/>
      <c r="I22" s="76"/>
      <c r="J22" s="74"/>
      <c r="K22" s="74"/>
      <c r="L22" s="74"/>
      <c r="M22" s="74"/>
      <c r="N22" s="74"/>
      <c r="O22" s="74"/>
      <c r="P22" s="74"/>
      <c r="Q22" s="74"/>
      <c r="R22" s="74"/>
      <c r="S22" s="74"/>
    </row>
    <row r="23" spans="6:19" ht="18.75">
      <c r="F23" s="74">
        <v>5</v>
      </c>
      <c r="G23" s="76" t="s">
        <v>98</v>
      </c>
      <c r="H23" s="76"/>
      <c r="I23" s="76"/>
      <c r="J23" s="74"/>
      <c r="K23" s="74"/>
      <c r="L23" s="74"/>
      <c r="M23" s="74"/>
      <c r="N23" s="74"/>
      <c r="O23" s="74"/>
      <c r="P23" s="74"/>
      <c r="Q23" s="74"/>
      <c r="R23" s="74"/>
      <c r="S23" s="74"/>
    </row>
    <row r="24" spans="6:19" ht="18.75">
      <c r="F24" s="74"/>
      <c r="G24" s="76"/>
      <c r="H24" s="76"/>
      <c r="I24" s="76"/>
      <c r="J24" s="74"/>
      <c r="K24" s="74"/>
      <c r="L24" s="74"/>
      <c r="M24" s="74"/>
      <c r="N24" s="74"/>
      <c r="O24" s="74"/>
      <c r="P24" s="74"/>
      <c r="Q24" s="74"/>
      <c r="R24" s="74"/>
      <c r="S24" s="74"/>
    </row>
    <row r="25" spans="6:19">
      <c r="F25" s="74"/>
      <c r="G25" s="74"/>
      <c r="H25" s="74"/>
      <c r="I25" s="74"/>
      <c r="J25" s="74"/>
      <c r="K25" s="74"/>
      <c r="L25" s="74"/>
      <c r="M25" s="74"/>
      <c r="N25" s="74"/>
      <c r="O25" s="74" t="s">
        <v>2</v>
      </c>
      <c r="P25" s="74"/>
      <c r="Q25" s="74"/>
      <c r="R25" s="74"/>
      <c r="S25" s="74"/>
    </row>
    <row r="26" spans="6:19"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6:19">
      <c r="F27" s="74"/>
      <c r="G27" s="74"/>
      <c r="H27" s="74"/>
      <c r="I27" s="74"/>
      <c r="J27" s="74"/>
      <c r="K27" s="74"/>
      <c r="L27" s="74"/>
      <c r="M27" s="74"/>
      <c r="N27" s="74"/>
      <c r="O27" s="74" t="s">
        <v>3</v>
      </c>
      <c r="P27" s="74"/>
      <c r="Q27" s="74"/>
      <c r="R27" s="74"/>
      <c r="S27" s="74"/>
    </row>
    <row r="28" spans="6:19">
      <c r="F28" s="74"/>
      <c r="G28" s="74"/>
      <c r="H28" s="74"/>
      <c r="I28" s="74"/>
      <c r="J28" s="74"/>
      <c r="K28" s="74"/>
      <c r="L28" s="74"/>
      <c r="M28" s="74"/>
      <c r="N28" s="74"/>
      <c r="O28" s="74" t="s">
        <v>4</v>
      </c>
      <c r="P28" s="74"/>
      <c r="Q28" s="74"/>
      <c r="R28" s="74"/>
      <c r="S28" s="74"/>
    </row>
    <row r="29" spans="6:19">
      <c r="F29" s="74"/>
      <c r="G29" s="74"/>
      <c r="H29" s="74"/>
      <c r="I29" s="74"/>
      <c r="J29" s="74"/>
      <c r="K29" s="74"/>
      <c r="L29" s="74"/>
      <c r="M29" s="74"/>
      <c r="N29" s="74"/>
      <c r="O29" s="77" t="s">
        <v>5</v>
      </c>
      <c r="P29" s="74"/>
      <c r="Q29" s="74"/>
      <c r="R29" s="74"/>
      <c r="S29" s="74"/>
    </row>
    <row r="30" spans="6:19" ht="15.75">
      <c r="F30" s="74"/>
      <c r="G30" s="74"/>
      <c r="H30" s="74"/>
      <c r="I30" s="74"/>
      <c r="J30" s="74"/>
      <c r="K30" s="74"/>
      <c r="L30" s="74"/>
      <c r="M30" s="74"/>
      <c r="N30" s="74"/>
      <c r="O30" s="78" t="s">
        <v>6</v>
      </c>
      <c r="P30" s="78"/>
      <c r="Q30" s="74"/>
      <c r="R30" s="74"/>
      <c r="S30" s="74"/>
    </row>
    <row r="31" spans="6:19"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</row>
  </sheetData>
  <hyperlinks>
    <hyperlink ref="O29" r:id="rId1" xr:uid="{2B13B923-8D98-489B-820A-6223A5660D3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9C61-7C64-4049-B675-A36A8792F5DD}">
  <dimension ref="A1:Q41"/>
  <sheetViews>
    <sheetView zoomScale="119" zoomScaleNormal="320" workbookViewId="0">
      <selection activeCell="H4" sqref="H4"/>
    </sheetView>
  </sheetViews>
  <sheetFormatPr defaultRowHeight="14.25"/>
  <cols>
    <col min="1" max="1" width="13.875" style="1" customWidth="1"/>
    <col min="2" max="2" width="13.875" style="64" customWidth="1"/>
    <col min="3" max="3" width="13.875" style="1" customWidth="1"/>
    <col min="4" max="4" width="13.875" style="65" customWidth="1"/>
    <col min="5" max="5" width="13.875" style="106" customWidth="1"/>
    <col min="6" max="6" width="13.875" style="59" customWidth="1"/>
    <col min="7" max="7" width="13.875" style="64" customWidth="1"/>
    <col min="8" max="17" width="13.875" customWidth="1"/>
  </cols>
  <sheetData>
    <row r="1" spans="1:17" s="62" customFormat="1" ht="16.5" thickBot="1">
      <c r="A1" s="132" t="s">
        <v>87</v>
      </c>
      <c r="B1" s="133" t="s">
        <v>88</v>
      </c>
      <c r="C1" s="132" t="s">
        <v>89</v>
      </c>
      <c r="D1" s="134" t="s">
        <v>90</v>
      </c>
      <c r="E1" s="135" t="s">
        <v>91</v>
      </c>
      <c r="F1" s="132" t="s">
        <v>93</v>
      </c>
      <c r="G1" s="133" t="s">
        <v>92</v>
      </c>
      <c r="H1" s="136" t="s">
        <v>94</v>
      </c>
      <c r="I1" s="60"/>
      <c r="J1" s="60"/>
      <c r="K1" s="60"/>
      <c r="L1" s="60"/>
      <c r="M1" s="60"/>
      <c r="N1" s="60"/>
      <c r="O1" s="60"/>
      <c r="P1" s="60"/>
      <c r="Q1" s="61"/>
    </row>
    <row r="2" spans="1:17" ht="15.75">
      <c r="A2" s="108">
        <v>1972</v>
      </c>
      <c r="B2" s="109">
        <v>9000000</v>
      </c>
      <c r="C2" s="110">
        <f>B2*89%</f>
        <v>8010000</v>
      </c>
      <c r="D2" s="109">
        <f>B2*97%</f>
        <v>8730000</v>
      </c>
      <c r="E2" s="109">
        <f>B2*44%</f>
        <v>3960000</v>
      </c>
      <c r="F2" s="111">
        <v>0.81799999999999995</v>
      </c>
      <c r="G2" s="110">
        <f>B2*F2</f>
        <v>7362000</v>
      </c>
      <c r="H2" s="80"/>
      <c r="I2" s="70"/>
      <c r="J2" s="70"/>
      <c r="K2" s="70"/>
      <c r="L2" s="70"/>
      <c r="M2" s="70"/>
      <c r="N2" s="70"/>
      <c r="O2" s="70"/>
      <c r="P2" s="70"/>
      <c r="Q2" s="81"/>
    </row>
    <row r="3" spans="1:17" ht="15.75">
      <c r="A3" s="113">
        <v>1982</v>
      </c>
      <c r="B3" s="109">
        <v>17000000</v>
      </c>
      <c r="C3" s="110">
        <f t="shared" ref="C3:C9" si="0">B3*89%</f>
        <v>15130000</v>
      </c>
      <c r="D3" s="109">
        <f t="shared" ref="D3:D9" si="1">B3*97%</f>
        <v>16490000</v>
      </c>
      <c r="E3" s="109">
        <f t="shared" ref="E3:E6" si="2">B3*44%</f>
        <v>7480000</v>
      </c>
      <c r="F3" s="111">
        <v>0.81799999999999995</v>
      </c>
      <c r="G3" s="110">
        <f t="shared" ref="G3:G32" si="3">B3*F3</f>
        <v>13906000</v>
      </c>
      <c r="H3" s="80"/>
      <c r="I3" s="70"/>
      <c r="J3" s="70"/>
      <c r="K3" s="70"/>
      <c r="L3" s="70"/>
      <c r="M3" s="70"/>
      <c r="N3" s="70"/>
      <c r="O3" s="70"/>
      <c r="P3" s="70"/>
      <c r="Q3" s="81"/>
    </row>
    <row r="4" spans="1:17" ht="15.75">
      <c r="A4" s="113">
        <v>1992</v>
      </c>
      <c r="B4" s="109">
        <v>32000000</v>
      </c>
      <c r="C4" s="110">
        <f t="shared" si="0"/>
        <v>28480000</v>
      </c>
      <c r="D4" s="109">
        <f t="shared" si="1"/>
        <v>31040000</v>
      </c>
      <c r="E4" s="109">
        <f>B4*44%</f>
        <v>14080000</v>
      </c>
      <c r="F4" s="111">
        <v>0.81799999999999995</v>
      </c>
      <c r="G4" s="110">
        <f t="shared" si="3"/>
        <v>26176000</v>
      </c>
      <c r="H4" s="80"/>
      <c r="I4" s="70"/>
      <c r="J4" s="70"/>
      <c r="K4" s="70"/>
      <c r="L4" s="70"/>
      <c r="M4" s="70"/>
      <c r="N4" s="70"/>
      <c r="O4" s="70"/>
      <c r="P4" s="70"/>
      <c r="Q4" s="81"/>
    </row>
    <row r="5" spans="1:17" ht="15.75">
      <c r="A5" s="113">
        <v>2002</v>
      </c>
      <c r="B5" s="109">
        <v>47000000</v>
      </c>
      <c r="C5" s="110">
        <f t="shared" si="0"/>
        <v>41830000</v>
      </c>
      <c r="D5" s="109">
        <f t="shared" si="1"/>
        <v>45590000</v>
      </c>
      <c r="E5" s="109">
        <f t="shared" si="2"/>
        <v>20680000</v>
      </c>
      <c r="F5" s="111">
        <v>0.81799999999999995</v>
      </c>
      <c r="G5" s="110">
        <f t="shared" si="3"/>
        <v>38446000</v>
      </c>
      <c r="H5" s="80"/>
      <c r="I5" s="70"/>
      <c r="J5" s="70"/>
      <c r="K5" s="70"/>
      <c r="L5" s="70"/>
      <c r="M5" s="70"/>
      <c r="N5" s="70"/>
      <c r="O5" s="70"/>
      <c r="P5" s="70"/>
      <c r="Q5" s="81"/>
    </row>
    <row r="6" spans="1:17" ht="15.75">
      <c r="A6" s="113">
        <v>2012</v>
      </c>
      <c r="B6" s="109">
        <v>59000000</v>
      </c>
      <c r="C6" s="110">
        <f t="shared" si="0"/>
        <v>52510000</v>
      </c>
      <c r="D6" s="109">
        <f t="shared" si="1"/>
        <v>57230000</v>
      </c>
      <c r="E6" s="109">
        <f t="shared" si="2"/>
        <v>25960000</v>
      </c>
      <c r="F6" s="111">
        <v>0.81799999999999995</v>
      </c>
      <c r="G6" s="110">
        <f t="shared" si="3"/>
        <v>48262000</v>
      </c>
      <c r="H6" s="80"/>
      <c r="I6" s="70"/>
      <c r="J6" s="70"/>
      <c r="K6" s="70"/>
      <c r="L6" s="70"/>
      <c r="M6" s="70"/>
      <c r="N6" s="70"/>
      <c r="O6" s="70"/>
      <c r="P6" s="70"/>
      <c r="Q6" s="81"/>
    </row>
    <row r="7" spans="1:17" ht="15.75">
      <c r="A7" s="113">
        <v>2022</v>
      </c>
      <c r="B7" s="109">
        <v>62000000</v>
      </c>
      <c r="C7" s="110">
        <f t="shared" si="0"/>
        <v>55180000</v>
      </c>
      <c r="D7" s="109">
        <f t="shared" si="1"/>
        <v>60140000</v>
      </c>
      <c r="E7" s="109">
        <f>B7*82%</f>
        <v>50840000</v>
      </c>
      <c r="F7" s="111">
        <v>0.81799999999999995</v>
      </c>
      <c r="G7" s="110">
        <f t="shared" si="3"/>
        <v>50716000</v>
      </c>
      <c r="H7" s="80"/>
      <c r="I7" s="70"/>
      <c r="J7" s="70"/>
      <c r="K7" s="70"/>
      <c r="L7" s="70"/>
      <c r="M7" s="70"/>
      <c r="N7" s="70"/>
      <c r="O7" s="70"/>
      <c r="P7" s="70"/>
      <c r="Q7" s="81"/>
    </row>
    <row r="8" spans="1:17" ht="15.75">
      <c r="A8" s="113">
        <v>2023</v>
      </c>
      <c r="B8" s="109">
        <v>67000000</v>
      </c>
      <c r="C8" s="110">
        <f t="shared" si="0"/>
        <v>59630000</v>
      </c>
      <c r="D8" s="109">
        <f t="shared" si="1"/>
        <v>64990000</v>
      </c>
      <c r="E8" s="109">
        <f>B8*82%</f>
        <v>54940000</v>
      </c>
      <c r="F8" s="111">
        <v>0.81799999999999995</v>
      </c>
      <c r="G8" s="110">
        <f t="shared" si="3"/>
        <v>54806000</v>
      </c>
      <c r="H8" s="80"/>
      <c r="I8" s="70"/>
      <c r="J8" s="70"/>
      <c r="K8" s="70"/>
      <c r="L8" s="70"/>
      <c r="M8" s="70"/>
      <c r="N8" s="70"/>
      <c r="O8" s="70"/>
      <c r="P8" s="70"/>
      <c r="Q8" s="81"/>
    </row>
    <row r="9" spans="1:17" ht="15.75">
      <c r="A9" s="113">
        <v>2025</v>
      </c>
      <c r="B9" s="109">
        <v>69000000</v>
      </c>
      <c r="C9" s="110">
        <f t="shared" si="0"/>
        <v>61410000</v>
      </c>
      <c r="D9" s="109">
        <f t="shared" si="1"/>
        <v>66930000</v>
      </c>
      <c r="E9" s="109">
        <f>B9*82%</f>
        <v>56580000</v>
      </c>
      <c r="F9" s="111">
        <v>0.81799999999999995</v>
      </c>
      <c r="G9" s="110">
        <f t="shared" si="3"/>
        <v>56442000</v>
      </c>
      <c r="H9" s="80"/>
      <c r="I9" s="70"/>
      <c r="J9" s="70"/>
      <c r="K9" s="70"/>
      <c r="L9" s="70"/>
      <c r="M9" s="70"/>
      <c r="N9" s="70"/>
      <c r="O9" s="70"/>
      <c r="P9" s="70"/>
      <c r="Q9" s="81"/>
    </row>
    <row r="10" spans="1:17" ht="15.75">
      <c r="A10" s="113">
        <v>2026</v>
      </c>
      <c r="B10" s="110">
        <v>70000000</v>
      </c>
      <c r="C10" s="112"/>
      <c r="D10" s="114"/>
      <c r="E10" s="110"/>
      <c r="F10" s="111">
        <v>0.81799999999999995</v>
      </c>
      <c r="G10" s="110">
        <f t="shared" si="3"/>
        <v>57260000</v>
      </c>
      <c r="H10" s="80"/>
      <c r="I10" s="70"/>
      <c r="J10" s="70"/>
      <c r="K10" s="70"/>
      <c r="L10" s="70"/>
      <c r="M10" s="70"/>
      <c r="N10" s="70"/>
      <c r="O10" s="70"/>
      <c r="P10" s="70"/>
      <c r="Q10" s="81"/>
    </row>
    <row r="11" spans="1:17" ht="15.75">
      <c r="A11" s="113">
        <v>2027</v>
      </c>
      <c r="B11" s="110">
        <v>77000000</v>
      </c>
      <c r="C11" s="112"/>
      <c r="D11" s="114"/>
      <c r="E11" s="110"/>
      <c r="F11" s="111">
        <v>0.81799999999999995</v>
      </c>
      <c r="G11" s="110">
        <f t="shared" si="3"/>
        <v>62985999.999999993</v>
      </c>
      <c r="H11" s="80"/>
      <c r="I11" s="70"/>
      <c r="J11" s="70"/>
      <c r="K11" s="70"/>
      <c r="L11" s="70"/>
      <c r="M11" s="70"/>
      <c r="N11" s="70"/>
      <c r="O11" s="70"/>
      <c r="P11" s="70"/>
      <c r="Q11" s="81"/>
    </row>
    <row r="12" spans="1:17" ht="15.75">
      <c r="A12" s="113">
        <v>2028</v>
      </c>
      <c r="B12" s="115">
        <v>85000000</v>
      </c>
      <c r="C12" s="112"/>
      <c r="D12" s="114"/>
      <c r="E12" s="110"/>
      <c r="F12" s="111">
        <v>0.81799999999999995</v>
      </c>
      <c r="G12" s="110">
        <f t="shared" si="3"/>
        <v>69530000</v>
      </c>
      <c r="H12" s="80"/>
      <c r="I12" s="70"/>
      <c r="J12" s="70"/>
      <c r="K12" s="70"/>
      <c r="L12" s="70"/>
      <c r="M12" s="70"/>
      <c r="N12" s="70"/>
      <c r="O12" s="70"/>
      <c r="P12" s="70"/>
      <c r="Q12" s="81"/>
    </row>
    <row r="13" spans="1:17" ht="15.75">
      <c r="A13" s="113">
        <v>2029</v>
      </c>
      <c r="B13" s="115">
        <v>92000000</v>
      </c>
      <c r="C13" s="112"/>
      <c r="D13" s="114"/>
      <c r="E13" s="110"/>
      <c r="F13" s="111">
        <v>0.81799999999999995</v>
      </c>
      <c r="G13" s="110">
        <f t="shared" si="3"/>
        <v>75256000</v>
      </c>
      <c r="H13" s="80"/>
      <c r="I13" s="70"/>
      <c r="J13" s="70"/>
      <c r="K13" s="70"/>
      <c r="L13" s="70"/>
      <c r="M13" s="70"/>
      <c r="N13" s="70"/>
      <c r="O13" s="70"/>
      <c r="P13" s="70"/>
      <c r="Q13" s="81"/>
    </row>
    <row r="14" spans="1:17" ht="15.75">
      <c r="A14" s="113">
        <v>2030</v>
      </c>
      <c r="B14" s="115">
        <v>96000000</v>
      </c>
      <c r="C14" s="112"/>
      <c r="D14" s="114"/>
      <c r="E14" s="110"/>
      <c r="F14" s="111">
        <v>0.81799999999999995</v>
      </c>
      <c r="G14" s="110">
        <f t="shared" si="3"/>
        <v>78528000</v>
      </c>
      <c r="H14" s="80"/>
      <c r="I14" s="70"/>
      <c r="J14" s="70"/>
      <c r="K14" s="70"/>
      <c r="L14" s="70"/>
      <c r="M14" s="70"/>
      <c r="N14" s="70"/>
      <c r="O14" s="70"/>
      <c r="P14" s="70"/>
      <c r="Q14" s="81"/>
    </row>
    <row r="15" spans="1:17" ht="15.75">
      <c r="A15" s="113">
        <v>2031</v>
      </c>
      <c r="B15" s="115">
        <v>99000000</v>
      </c>
      <c r="C15" s="112"/>
      <c r="D15" s="114"/>
      <c r="E15" s="110"/>
      <c r="F15" s="111">
        <v>0.81799999999999995</v>
      </c>
      <c r="G15" s="110">
        <f t="shared" si="3"/>
        <v>80982000</v>
      </c>
      <c r="H15" s="80"/>
      <c r="I15" s="70"/>
      <c r="J15" s="70"/>
      <c r="K15" s="70"/>
      <c r="L15" s="70"/>
      <c r="M15" s="70"/>
      <c r="N15" s="70"/>
      <c r="O15" s="70"/>
      <c r="P15" s="70"/>
      <c r="Q15" s="81"/>
    </row>
    <row r="16" spans="1:17" ht="15.75">
      <c r="A16" s="113">
        <v>2032</v>
      </c>
      <c r="B16" s="115">
        <v>111000000</v>
      </c>
      <c r="C16" s="112"/>
      <c r="D16" s="114"/>
      <c r="E16" s="110"/>
      <c r="F16" s="111">
        <v>0.81799999999999995</v>
      </c>
      <c r="G16" s="110">
        <f t="shared" si="3"/>
        <v>90798000</v>
      </c>
      <c r="H16" s="80"/>
      <c r="I16" s="70"/>
      <c r="J16" s="70"/>
      <c r="K16" s="70"/>
      <c r="L16" s="70"/>
      <c r="M16" s="70"/>
      <c r="N16" s="70"/>
      <c r="O16" s="70"/>
      <c r="P16" s="70"/>
      <c r="Q16" s="81"/>
    </row>
    <row r="17" spans="1:17" ht="15.75">
      <c r="A17" s="113">
        <v>2033</v>
      </c>
      <c r="B17" s="115">
        <v>115000000</v>
      </c>
      <c r="C17" s="112"/>
      <c r="D17" s="114"/>
      <c r="E17" s="110"/>
      <c r="F17" s="111">
        <v>0.81799999999999995</v>
      </c>
      <c r="G17" s="110">
        <f t="shared" si="3"/>
        <v>94070000</v>
      </c>
      <c r="H17" s="80"/>
      <c r="I17" s="70"/>
      <c r="J17" s="70"/>
      <c r="K17" s="70"/>
      <c r="L17" s="70"/>
      <c r="M17" s="70"/>
      <c r="N17" s="70"/>
      <c r="O17" s="70"/>
      <c r="P17" s="70"/>
      <c r="Q17" s="81"/>
    </row>
    <row r="18" spans="1:17" ht="15.75">
      <c r="A18" s="113">
        <v>2034</v>
      </c>
      <c r="B18" s="115">
        <v>119000000</v>
      </c>
      <c r="C18" s="112"/>
      <c r="D18" s="114"/>
      <c r="E18" s="110"/>
      <c r="F18" s="111">
        <v>0.81799999999999995</v>
      </c>
      <c r="G18" s="110">
        <f t="shared" si="3"/>
        <v>97342000</v>
      </c>
      <c r="H18" s="80"/>
      <c r="I18" s="70"/>
      <c r="J18" s="70"/>
      <c r="K18" s="70"/>
      <c r="L18" s="70"/>
      <c r="M18" s="70"/>
      <c r="N18" s="70"/>
      <c r="O18" s="70"/>
      <c r="P18" s="70"/>
      <c r="Q18" s="81"/>
    </row>
    <row r="19" spans="1:17" ht="15.75">
      <c r="A19" s="113">
        <v>2035</v>
      </c>
      <c r="B19" s="115">
        <v>126000000</v>
      </c>
      <c r="C19" s="112"/>
      <c r="D19" s="114"/>
      <c r="E19" s="110"/>
      <c r="F19" s="111">
        <v>0.81799999999999995</v>
      </c>
      <c r="G19" s="110">
        <f t="shared" si="3"/>
        <v>103068000</v>
      </c>
      <c r="H19" s="80"/>
      <c r="I19" s="70"/>
      <c r="J19" s="70"/>
      <c r="K19" s="70"/>
      <c r="L19" s="70"/>
      <c r="M19" s="70"/>
      <c r="N19" s="70"/>
      <c r="O19" s="70"/>
      <c r="P19" s="70"/>
      <c r="Q19" s="81"/>
    </row>
    <row r="20" spans="1:17" ht="15.75">
      <c r="A20" s="113">
        <v>2036</v>
      </c>
      <c r="B20" s="115">
        <v>129000000</v>
      </c>
      <c r="C20" s="112"/>
      <c r="D20" s="114"/>
      <c r="E20" s="110"/>
      <c r="F20" s="111">
        <v>0.81799999999999995</v>
      </c>
      <c r="G20" s="110">
        <f t="shared" si="3"/>
        <v>105522000</v>
      </c>
      <c r="H20" s="80"/>
      <c r="I20" s="70"/>
      <c r="J20" s="70"/>
      <c r="K20" s="70"/>
      <c r="L20" s="70"/>
      <c r="M20" s="70"/>
      <c r="N20" s="70"/>
      <c r="O20" s="70"/>
      <c r="P20" s="70"/>
      <c r="Q20" s="81"/>
    </row>
    <row r="21" spans="1:17" ht="15.75">
      <c r="A21" s="113">
        <v>2037</v>
      </c>
      <c r="B21" s="115">
        <v>136000000</v>
      </c>
      <c r="C21" s="112"/>
      <c r="D21" s="114"/>
      <c r="E21" s="110"/>
      <c r="F21" s="111">
        <v>0.81799999999999995</v>
      </c>
      <c r="G21" s="110">
        <f t="shared" si="3"/>
        <v>111248000</v>
      </c>
      <c r="H21" s="80"/>
      <c r="I21" s="70"/>
      <c r="J21" s="70"/>
      <c r="K21" s="70"/>
      <c r="L21" s="70"/>
      <c r="M21" s="70"/>
      <c r="N21" s="70"/>
      <c r="O21" s="70"/>
      <c r="P21" s="70"/>
      <c r="Q21" s="81"/>
    </row>
    <row r="22" spans="1:17" ht="15.75">
      <c r="A22" s="113">
        <v>2038</v>
      </c>
      <c r="B22" s="115">
        <v>145000000</v>
      </c>
      <c r="C22" s="112"/>
      <c r="D22" s="114"/>
      <c r="E22" s="110"/>
      <c r="F22" s="111">
        <v>0.81799999999999995</v>
      </c>
      <c r="G22" s="110">
        <f t="shared" si="3"/>
        <v>118610000</v>
      </c>
      <c r="H22" s="80"/>
      <c r="I22" s="70"/>
      <c r="J22" s="70"/>
      <c r="K22" s="70"/>
      <c r="L22" s="70"/>
      <c r="M22" s="70"/>
      <c r="N22" s="70"/>
      <c r="O22" s="70"/>
      <c r="P22" s="70"/>
      <c r="Q22" s="81"/>
    </row>
    <row r="23" spans="1:17" ht="15.75">
      <c r="A23" s="113">
        <v>2039</v>
      </c>
      <c r="B23" s="115">
        <v>160000000</v>
      </c>
      <c r="C23" s="112"/>
      <c r="D23" s="114"/>
      <c r="E23" s="110"/>
      <c r="F23" s="111">
        <v>0.81799999999999995</v>
      </c>
      <c r="G23" s="110">
        <f t="shared" si="3"/>
        <v>130879999.99999999</v>
      </c>
      <c r="H23" s="80"/>
      <c r="I23" s="70"/>
      <c r="J23" s="70"/>
      <c r="K23" s="70"/>
      <c r="L23" s="70"/>
      <c r="M23" s="70"/>
      <c r="N23" s="70"/>
      <c r="O23" s="70"/>
      <c r="P23" s="70"/>
      <c r="Q23" s="81"/>
    </row>
    <row r="24" spans="1:17" ht="15.75">
      <c r="A24" s="113">
        <v>2040</v>
      </c>
      <c r="B24" s="115">
        <v>192000000</v>
      </c>
      <c r="C24" s="112"/>
      <c r="D24" s="114"/>
      <c r="E24" s="110"/>
      <c r="F24" s="111">
        <v>0.81799999999999995</v>
      </c>
      <c r="G24" s="110">
        <f t="shared" si="3"/>
        <v>157056000</v>
      </c>
      <c r="H24" s="80"/>
      <c r="I24" s="70"/>
      <c r="J24" s="70"/>
      <c r="K24" s="70"/>
      <c r="L24" s="70"/>
      <c r="M24" s="70"/>
      <c r="N24" s="70"/>
      <c r="O24" s="70"/>
      <c r="P24" s="70"/>
      <c r="Q24" s="81"/>
    </row>
    <row r="25" spans="1:17" ht="15.75">
      <c r="A25" s="113">
        <v>2041</v>
      </c>
      <c r="B25" s="115">
        <v>210000000</v>
      </c>
      <c r="C25" s="112"/>
      <c r="D25" s="114"/>
      <c r="E25" s="110"/>
      <c r="F25" s="111">
        <v>0.81799999999999995</v>
      </c>
      <c r="G25" s="110">
        <f t="shared" si="3"/>
        <v>171780000</v>
      </c>
      <c r="H25" s="80"/>
      <c r="I25" s="70"/>
      <c r="J25" s="70"/>
      <c r="K25" s="70"/>
      <c r="L25" s="70"/>
      <c r="M25" s="70"/>
      <c r="N25" s="70"/>
      <c r="O25" s="70"/>
      <c r="P25" s="70"/>
      <c r="Q25" s="81"/>
    </row>
    <row r="26" spans="1:17" ht="15.75">
      <c r="A26" s="113">
        <v>2042</v>
      </c>
      <c r="B26" s="115">
        <v>215000000</v>
      </c>
      <c r="C26" s="112"/>
      <c r="D26" s="114"/>
      <c r="E26" s="110"/>
      <c r="F26" s="111">
        <v>0.81799999999999995</v>
      </c>
      <c r="G26" s="110">
        <f t="shared" si="3"/>
        <v>175870000</v>
      </c>
      <c r="H26" s="80"/>
      <c r="I26" s="70"/>
      <c r="J26" s="70"/>
      <c r="K26" s="70"/>
      <c r="L26" s="70"/>
      <c r="M26" s="70"/>
      <c r="N26" s="70"/>
      <c r="O26" s="70"/>
      <c r="P26" s="70"/>
      <c r="Q26" s="81"/>
    </row>
    <row r="27" spans="1:17" ht="15.75">
      <c r="A27" s="113">
        <v>2043</v>
      </c>
      <c r="B27" s="115">
        <v>222000000</v>
      </c>
      <c r="C27" s="112"/>
      <c r="D27" s="114"/>
      <c r="E27" s="110"/>
      <c r="F27" s="111">
        <v>0.81799999999999995</v>
      </c>
      <c r="G27" s="110">
        <f t="shared" si="3"/>
        <v>181596000</v>
      </c>
      <c r="H27" s="80"/>
      <c r="I27" s="70"/>
      <c r="J27" s="70"/>
      <c r="K27" s="70"/>
      <c r="L27" s="70"/>
      <c r="M27" s="70"/>
      <c r="N27" s="70"/>
      <c r="O27" s="70"/>
      <c r="P27" s="70"/>
      <c r="Q27" s="81"/>
    </row>
    <row r="28" spans="1:17" ht="15.75">
      <c r="A28" s="113">
        <v>2044</v>
      </c>
      <c r="B28" s="115">
        <v>236000000</v>
      </c>
      <c r="C28" s="112"/>
      <c r="D28" s="114"/>
      <c r="E28" s="110"/>
      <c r="F28" s="111">
        <v>0.81799999999999995</v>
      </c>
      <c r="G28" s="110">
        <f t="shared" si="3"/>
        <v>193048000</v>
      </c>
      <c r="H28" s="80"/>
      <c r="I28" s="70"/>
      <c r="J28" s="70"/>
      <c r="K28" s="70"/>
      <c r="L28" s="70"/>
      <c r="M28" s="70"/>
      <c r="N28" s="70"/>
      <c r="O28" s="70"/>
      <c r="P28" s="70"/>
      <c r="Q28" s="81"/>
    </row>
    <row r="29" spans="1:17" ht="15.75">
      <c r="A29" s="113">
        <v>2045</v>
      </c>
      <c r="B29" s="115">
        <v>246000000</v>
      </c>
      <c r="C29" s="112"/>
      <c r="D29" s="114"/>
      <c r="E29" s="110"/>
      <c r="F29" s="111">
        <v>0.81799999999999995</v>
      </c>
      <c r="G29" s="110">
        <f t="shared" si="3"/>
        <v>201228000</v>
      </c>
      <c r="H29" s="80"/>
      <c r="I29" s="70"/>
      <c r="J29" s="70"/>
      <c r="K29" s="70"/>
      <c r="L29" s="70"/>
      <c r="M29" s="70"/>
      <c r="N29" s="70"/>
      <c r="O29" s="70"/>
      <c r="P29" s="70"/>
      <c r="Q29" s="81"/>
    </row>
    <row r="30" spans="1:17" ht="16.5" thickBot="1">
      <c r="A30" s="113">
        <v>2046</v>
      </c>
      <c r="B30" s="115">
        <v>257000000</v>
      </c>
      <c r="C30" s="112"/>
      <c r="D30" s="114"/>
      <c r="E30" s="110"/>
      <c r="F30" s="111">
        <v>0.81799999999999995</v>
      </c>
      <c r="G30" s="110">
        <f t="shared" si="3"/>
        <v>210226000</v>
      </c>
      <c r="H30" s="82"/>
      <c r="I30" s="83"/>
      <c r="J30" s="83"/>
      <c r="K30" s="83"/>
      <c r="L30" s="83"/>
      <c r="M30" s="83"/>
      <c r="N30" s="83"/>
      <c r="O30" s="83"/>
      <c r="P30" s="83"/>
      <c r="Q30" s="84"/>
    </row>
    <row r="31" spans="1:17" ht="15.75">
      <c r="A31" s="113">
        <v>2047</v>
      </c>
      <c r="B31" s="115">
        <v>263000000</v>
      </c>
      <c r="C31" s="112"/>
      <c r="D31" s="114"/>
      <c r="E31" s="110"/>
      <c r="F31" s="111">
        <v>0.81799999999999995</v>
      </c>
      <c r="G31" s="110">
        <f t="shared" si="3"/>
        <v>215134000</v>
      </c>
      <c r="H31" s="104"/>
      <c r="I31" s="70"/>
      <c r="J31" s="70"/>
      <c r="K31" s="70"/>
      <c r="L31" s="70"/>
      <c r="M31" s="70"/>
      <c r="N31" s="70"/>
      <c r="O31" s="70"/>
      <c r="P31" s="70"/>
      <c r="Q31" s="70"/>
    </row>
    <row r="32" spans="1:17" ht="15.75">
      <c r="A32" s="112">
        <v>2048</v>
      </c>
      <c r="B32" s="115">
        <v>270000000</v>
      </c>
      <c r="C32" s="112"/>
      <c r="D32" s="114"/>
      <c r="E32" s="110"/>
      <c r="F32" s="111">
        <v>0.81799999999999995</v>
      </c>
      <c r="G32" s="110">
        <f t="shared" si="3"/>
        <v>220860000</v>
      </c>
      <c r="H32" s="104"/>
      <c r="I32" s="70"/>
      <c r="J32" s="70"/>
      <c r="K32" s="70"/>
      <c r="L32" s="70"/>
      <c r="M32" s="70"/>
      <c r="N32" s="70"/>
      <c r="O32" s="70"/>
      <c r="P32" s="70"/>
      <c r="Q32" s="70"/>
    </row>
    <row r="33" spans="1:8" ht="15.75">
      <c r="A33" s="120"/>
      <c r="B33" s="121"/>
      <c r="C33" s="122"/>
      <c r="D33" s="116"/>
      <c r="E33" s="117"/>
      <c r="F33" s="118"/>
      <c r="G33" s="119"/>
      <c r="H33" s="58"/>
    </row>
    <row r="34" spans="1:8" ht="15">
      <c r="A34" s="130" t="s">
        <v>123</v>
      </c>
      <c r="B34" s="127">
        <v>301.2</v>
      </c>
      <c r="C34" s="107"/>
      <c r="D34" s="66"/>
      <c r="E34" s="105"/>
      <c r="H34" s="58"/>
    </row>
    <row r="35" spans="1:8" ht="15">
      <c r="A35" s="130" t="s">
        <v>124</v>
      </c>
      <c r="B35" s="126">
        <v>0.22</v>
      </c>
      <c r="C35" s="107"/>
      <c r="D35" s="66"/>
      <c r="E35" s="105"/>
      <c r="H35" s="58"/>
    </row>
    <row r="36" spans="1:8" ht="15">
      <c r="A36" s="130" t="s">
        <v>125</v>
      </c>
      <c r="B36" s="128" t="s">
        <v>126</v>
      </c>
      <c r="C36" s="107"/>
      <c r="D36" s="66"/>
      <c r="E36" s="105"/>
      <c r="H36" s="58"/>
    </row>
    <row r="37" spans="1:8" ht="15">
      <c r="A37" s="130" t="s">
        <v>127</v>
      </c>
      <c r="B37" s="128" t="s">
        <v>128</v>
      </c>
      <c r="C37" s="107"/>
      <c r="D37" s="66"/>
      <c r="E37" s="105"/>
      <c r="H37" s="58"/>
    </row>
    <row r="38" spans="1:8" ht="30">
      <c r="A38" s="129" t="s">
        <v>129</v>
      </c>
      <c r="B38" s="126">
        <v>5.7299999999999997E-2</v>
      </c>
    </row>
    <row r="39" spans="1:8" ht="45">
      <c r="A39" s="129" t="s">
        <v>130</v>
      </c>
      <c r="B39" s="128" t="s">
        <v>131</v>
      </c>
    </row>
    <row r="40" spans="1:8" ht="30">
      <c r="A40" s="131" t="s">
        <v>132</v>
      </c>
      <c r="B40" s="126">
        <v>0.1004</v>
      </c>
    </row>
    <row r="41" spans="1:8">
      <c r="B41" s="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F328-8E08-49BB-8DE9-43E30FE0D4D7}">
  <dimension ref="B1:R43"/>
  <sheetViews>
    <sheetView zoomScale="123" workbookViewId="0">
      <selection activeCell="H8" sqref="H8"/>
    </sheetView>
  </sheetViews>
  <sheetFormatPr defaultRowHeight="14.25"/>
  <cols>
    <col min="2" max="2" width="14.25" customWidth="1"/>
    <col min="3" max="6" width="11.125" style="59" customWidth="1"/>
    <col min="7" max="7" width="13.75" style="59" customWidth="1"/>
    <col min="8" max="8" width="11.5" style="1" customWidth="1"/>
    <col min="9" max="9" width="9.875" customWidth="1"/>
    <col min="10" max="10" width="28.125" customWidth="1"/>
    <col min="11" max="11" width="17.625" style="59" customWidth="1"/>
    <col min="13" max="13" width="12.5" customWidth="1"/>
  </cols>
  <sheetData>
    <row r="1" spans="2:18" s="53" customFormat="1" ht="15">
      <c r="B1" s="101" t="s">
        <v>112</v>
      </c>
      <c r="C1" s="97">
        <v>2020</v>
      </c>
      <c r="D1" s="97">
        <v>2021</v>
      </c>
      <c r="E1" s="97">
        <v>2022</v>
      </c>
      <c r="F1" s="97">
        <v>2023</v>
      </c>
      <c r="G1" s="97">
        <v>2024</v>
      </c>
      <c r="H1" s="97" t="s">
        <v>119</v>
      </c>
      <c r="J1" s="93" t="s">
        <v>191</v>
      </c>
      <c r="K1" s="93" t="s">
        <v>192</v>
      </c>
      <c r="M1" s="153">
        <v>2025</v>
      </c>
      <c r="N1" s="153"/>
      <c r="O1" s="153">
        <v>2030</v>
      </c>
      <c r="P1" s="153"/>
      <c r="Q1" s="153">
        <v>2040</v>
      </c>
      <c r="R1" s="153"/>
    </row>
    <row r="2" spans="2:18">
      <c r="B2" s="96" t="s">
        <v>88</v>
      </c>
      <c r="C2" s="98">
        <v>38</v>
      </c>
      <c r="D2" s="98">
        <v>43</v>
      </c>
      <c r="E2" s="98">
        <v>55</v>
      </c>
      <c r="F2" s="98">
        <v>62</v>
      </c>
      <c r="G2" s="98">
        <v>70</v>
      </c>
      <c r="H2" s="123">
        <v>0.188</v>
      </c>
      <c r="J2" s="140" t="s">
        <v>193</v>
      </c>
      <c r="K2" s="146">
        <v>7000000</v>
      </c>
      <c r="M2" s="142" t="s">
        <v>248</v>
      </c>
      <c r="N2" s="152">
        <v>0.15</v>
      </c>
      <c r="O2" s="142" t="s">
        <v>248</v>
      </c>
      <c r="P2" s="152">
        <v>0.16</v>
      </c>
      <c r="Q2" s="142" t="s">
        <v>248</v>
      </c>
      <c r="R2" s="152">
        <v>0.18</v>
      </c>
    </row>
    <row r="3" spans="2:18">
      <c r="B3" s="96" t="s">
        <v>90</v>
      </c>
      <c r="C3" s="98">
        <v>38</v>
      </c>
      <c r="D3" s="98">
        <v>42</v>
      </c>
      <c r="E3" s="98">
        <v>53</v>
      </c>
      <c r="F3" s="98">
        <v>59</v>
      </c>
      <c r="G3" s="98">
        <v>67</v>
      </c>
      <c r="H3" s="123">
        <v>0.154</v>
      </c>
      <c r="J3" s="140" t="s">
        <v>194</v>
      </c>
      <c r="K3" s="146">
        <v>3500000</v>
      </c>
      <c r="M3" s="142" t="s">
        <v>249</v>
      </c>
      <c r="N3" s="152">
        <v>0.14000000000000001</v>
      </c>
      <c r="O3" s="142" t="s">
        <v>249</v>
      </c>
      <c r="P3" s="152">
        <v>0.16</v>
      </c>
      <c r="Q3" s="142" t="s">
        <v>249</v>
      </c>
      <c r="R3" s="152">
        <v>0.19</v>
      </c>
    </row>
    <row r="4" spans="2:18">
      <c r="B4" s="96" t="s">
        <v>89</v>
      </c>
      <c r="C4" s="98">
        <v>33</v>
      </c>
      <c r="D4" s="98">
        <v>37</v>
      </c>
      <c r="E4" s="98">
        <v>49</v>
      </c>
      <c r="F4" s="98">
        <v>56</v>
      </c>
      <c r="G4" s="98">
        <v>65</v>
      </c>
      <c r="H4" s="123">
        <v>0.187</v>
      </c>
      <c r="J4" s="140" t="s">
        <v>195</v>
      </c>
      <c r="K4" s="146">
        <v>6300000</v>
      </c>
      <c r="M4" s="142" t="s">
        <v>250</v>
      </c>
      <c r="N4" s="152">
        <v>0.19</v>
      </c>
      <c r="O4" s="142" t="s">
        <v>250</v>
      </c>
      <c r="P4" s="152">
        <v>0.2</v>
      </c>
      <c r="Q4" s="142" t="s">
        <v>250</v>
      </c>
      <c r="R4" s="152">
        <v>0.24</v>
      </c>
    </row>
    <row r="5" spans="2:18">
      <c r="B5" s="96" t="s">
        <v>92</v>
      </c>
      <c r="C5" s="98">
        <v>30</v>
      </c>
      <c r="D5" s="98">
        <v>34</v>
      </c>
      <c r="E5" s="98">
        <v>45</v>
      </c>
      <c r="F5" s="98">
        <v>49</v>
      </c>
      <c r="G5" s="98">
        <v>63</v>
      </c>
      <c r="H5" s="123">
        <v>0.20399999999999999</v>
      </c>
      <c r="J5" s="140" t="s">
        <v>196</v>
      </c>
      <c r="K5" s="146">
        <v>2800000</v>
      </c>
      <c r="M5" s="142" t="s">
        <v>207</v>
      </c>
      <c r="N5" s="152">
        <v>0.47</v>
      </c>
      <c r="O5" s="142" t="s">
        <v>207</v>
      </c>
      <c r="P5" s="152">
        <v>0.53</v>
      </c>
      <c r="Q5" s="142" t="s">
        <v>207</v>
      </c>
      <c r="R5" s="152">
        <v>0.64</v>
      </c>
    </row>
    <row r="6" spans="2:18">
      <c r="J6" s="140" t="s">
        <v>197</v>
      </c>
      <c r="K6" s="146">
        <v>2100000</v>
      </c>
      <c r="M6" s="154" t="s">
        <v>251</v>
      </c>
    </row>
    <row r="7" spans="2:18" ht="28.5">
      <c r="B7" s="124" t="s">
        <v>120</v>
      </c>
      <c r="C7" s="125">
        <v>8.9999999999999993E-3</v>
      </c>
      <c r="J7" s="140" t="s">
        <v>198</v>
      </c>
      <c r="K7" s="146">
        <v>4200000</v>
      </c>
      <c r="M7" s="154" t="s">
        <v>252</v>
      </c>
    </row>
    <row r="8" spans="2:18" ht="28.5">
      <c r="B8" s="124" t="s">
        <v>121</v>
      </c>
      <c r="C8" s="125">
        <v>3.0000000000000001E-3</v>
      </c>
      <c r="J8" s="140" t="s">
        <v>182</v>
      </c>
      <c r="K8" s="146">
        <v>3150000</v>
      </c>
    </row>
    <row r="9" spans="2:18">
      <c r="B9" s="124" t="s">
        <v>99</v>
      </c>
      <c r="C9" s="95" t="s">
        <v>122</v>
      </c>
      <c r="J9" s="140" t="s">
        <v>199</v>
      </c>
      <c r="K9" s="146">
        <v>2450000</v>
      </c>
    </row>
    <row r="10" spans="2:18">
      <c r="J10" s="140" t="s">
        <v>200</v>
      </c>
      <c r="K10" s="146">
        <v>1050000</v>
      </c>
    </row>
    <row r="11" spans="2:18" ht="30">
      <c r="B11" s="137" t="s">
        <v>165</v>
      </c>
      <c r="C11" s="137" t="s">
        <v>166</v>
      </c>
      <c r="D11" s="137" t="s">
        <v>167</v>
      </c>
      <c r="E11" s="99" t="s">
        <v>168</v>
      </c>
      <c r="G11" s="137" t="s">
        <v>169</v>
      </c>
      <c r="H11" s="137" t="s">
        <v>170</v>
      </c>
      <c r="I11" s="144"/>
      <c r="J11" s="140" t="s">
        <v>201</v>
      </c>
      <c r="K11" s="146">
        <v>2450000</v>
      </c>
    </row>
    <row r="12" spans="2:18">
      <c r="B12" s="138" t="s">
        <v>133</v>
      </c>
      <c r="C12" s="139">
        <v>2.1</v>
      </c>
      <c r="D12" s="139">
        <v>1.7</v>
      </c>
      <c r="E12" s="95">
        <v>566.70000000000005</v>
      </c>
      <c r="G12" s="140" t="s">
        <v>171</v>
      </c>
      <c r="H12" s="143">
        <v>0.23</v>
      </c>
      <c r="I12" s="145"/>
    </row>
    <row r="13" spans="2:18">
      <c r="B13" s="138" t="s">
        <v>134</v>
      </c>
      <c r="C13" s="139">
        <v>1.8</v>
      </c>
      <c r="D13" s="139">
        <v>1.4</v>
      </c>
      <c r="E13" s="95">
        <v>466.7</v>
      </c>
      <c r="G13" s="140" t="s">
        <v>172</v>
      </c>
      <c r="H13" s="143">
        <v>0.27</v>
      </c>
      <c r="I13" s="145"/>
      <c r="J13" s="94" t="s">
        <v>206</v>
      </c>
      <c r="K13" s="140">
        <v>2020</v>
      </c>
      <c r="L13" s="140">
        <v>2021</v>
      </c>
      <c r="M13" s="140">
        <v>2022</v>
      </c>
      <c r="N13" s="140">
        <v>2023</v>
      </c>
      <c r="O13" s="140">
        <v>2024</v>
      </c>
    </row>
    <row r="14" spans="2:18">
      <c r="B14" s="138" t="s">
        <v>135</v>
      </c>
      <c r="C14" s="139">
        <v>2.5</v>
      </c>
      <c r="D14" s="139">
        <v>2.1</v>
      </c>
      <c r="E14" s="95">
        <v>840</v>
      </c>
      <c r="G14" s="140" t="s">
        <v>173</v>
      </c>
      <c r="H14" s="143">
        <v>0.43</v>
      </c>
      <c r="I14" s="145"/>
      <c r="J14" s="94" t="s">
        <v>90</v>
      </c>
      <c r="K14" s="95">
        <v>39</v>
      </c>
      <c r="L14" s="95">
        <v>46</v>
      </c>
      <c r="M14" s="95">
        <v>53</v>
      </c>
      <c r="N14" s="95">
        <v>59</v>
      </c>
      <c r="O14" s="95">
        <v>67</v>
      </c>
    </row>
    <row r="15" spans="2:18">
      <c r="B15" s="138" t="s">
        <v>136</v>
      </c>
      <c r="C15" s="139">
        <v>1.6</v>
      </c>
      <c r="D15" s="139">
        <v>1.2</v>
      </c>
      <c r="E15" s="95">
        <v>480</v>
      </c>
      <c r="G15" s="140" t="s">
        <v>174</v>
      </c>
      <c r="H15" s="143">
        <v>0.35</v>
      </c>
      <c r="I15" s="145"/>
      <c r="J15" s="94" t="s">
        <v>202</v>
      </c>
      <c r="K15" s="95">
        <v>3</v>
      </c>
      <c r="L15" s="95">
        <v>5</v>
      </c>
      <c r="M15" s="95">
        <v>6</v>
      </c>
      <c r="N15" s="95">
        <v>7</v>
      </c>
      <c r="O15" s="95">
        <v>8</v>
      </c>
    </row>
    <row r="16" spans="2:18">
      <c r="B16" s="138" t="s">
        <v>137</v>
      </c>
      <c r="C16" s="139">
        <v>2.2999999999999998</v>
      </c>
      <c r="D16" s="139">
        <v>1.9</v>
      </c>
      <c r="E16" s="95">
        <v>760</v>
      </c>
      <c r="G16" s="140" t="s">
        <v>175</v>
      </c>
      <c r="H16" s="139" t="s">
        <v>177</v>
      </c>
      <c r="I16" s="145"/>
      <c r="J16" s="94" t="s">
        <v>203</v>
      </c>
      <c r="K16" s="95">
        <v>1</v>
      </c>
      <c r="L16" s="95">
        <v>1</v>
      </c>
      <c r="M16" s="95">
        <v>1</v>
      </c>
      <c r="N16" s="95">
        <v>2</v>
      </c>
      <c r="O16" s="95">
        <v>2</v>
      </c>
    </row>
    <row r="17" spans="2:17">
      <c r="B17" s="138" t="s">
        <v>138</v>
      </c>
      <c r="C17" s="139">
        <v>2</v>
      </c>
      <c r="D17" s="139">
        <v>1.6</v>
      </c>
      <c r="E17" s="95">
        <v>640</v>
      </c>
      <c r="G17" s="140" t="s">
        <v>176</v>
      </c>
      <c r="H17" s="143">
        <v>0.52</v>
      </c>
      <c r="I17" s="145"/>
      <c r="J17" s="94" t="s">
        <v>204</v>
      </c>
      <c r="K17" s="95">
        <v>2</v>
      </c>
      <c r="L17" s="95">
        <v>3</v>
      </c>
      <c r="M17" s="95">
        <v>5</v>
      </c>
      <c r="N17" s="95">
        <v>6</v>
      </c>
      <c r="O17" s="95">
        <v>7</v>
      </c>
    </row>
    <row r="18" spans="2:17">
      <c r="B18" s="138" t="s">
        <v>139</v>
      </c>
      <c r="C18" s="139">
        <v>1.7</v>
      </c>
      <c r="D18" s="139">
        <v>1.3</v>
      </c>
      <c r="E18" s="95">
        <v>520</v>
      </c>
      <c r="J18" s="94" t="s">
        <v>205</v>
      </c>
      <c r="K18" s="95">
        <v>2</v>
      </c>
      <c r="L18" s="95">
        <v>2</v>
      </c>
      <c r="M18" s="95">
        <v>3</v>
      </c>
      <c r="N18" s="95">
        <v>5</v>
      </c>
      <c r="O18" s="95">
        <v>5</v>
      </c>
    </row>
    <row r="19" spans="2:17">
      <c r="B19" s="138" t="s">
        <v>140</v>
      </c>
      <c r="C19" s="139">
        <v>2.6</v>
      </c>
      <c r="D19" s="139">
        <v>2.2000000000000002</v>
      </c>
      <c r="E19" s="95">
        <v>880</v>
      </c>
    </row>
    <row r="20" spans="2:17" ht="42.75">
      <c r="B20" s="138" t="s">
        <v>141</v>
      </c>
      <c r="C20" s="139">
        <v>1.5</v>
      </c>
      <c r="D20" s="139">
        <v>1.1000000000000001</v>
      </c>
      <c r="E20" s="95">
        <v>440</v>
      </c>
      <c r="G20" s="137" t="s">
        <v>178</v>
      </c>
      <c r="H20" s="129" t="s">
        <v>190</v>
      </c>
      <c r="J20" s="149" t="s">
        <v>212</v>
      </c>
      <c r="K20" s="99" t="s">
        <v>213</v>
      </c>
      <c r="M20" s="142" t="s">
        <v>220</v>
      </c>
      <c r="N20" s="142" t="s">
        <v>230</v>
      </c>
      <c r="P20" s="137" t="s">
        <v>231</v>
      </c>
      <c r="Q20" s="137" t="s">
        <v>232</v>
      </c>
    </row>
    <row r="21" spans="2:17" ht="28.5">
      <c r="B21" s="138" t="s">
        <v>142</v>
      </c>
      <c r="C21" s="139">
        <v>2.4</v>
      </c>
      <c r="D21" s="139">
        <v>2</v>
      </c>
      <c r="E21" s="95">
        <v>800</v>
      </c>
      <c r="G21" s="140" t="s">
        <v>179</v>
      </c>
      <c r="H21" s="100">
        <v>21</v>
      </c>
      <c r="J21" s="147" t="s">
        <v>207</v>
      </c>
      <c r="K21" s="141">
        <v>0.42</v>
      </c>
      <c r="M21" s="142" t="s">
        <v>221</v>
      </c>
      <c r="N21" s="151">
        <v>27</v>
      </c>
      <c r="P21" s="142" t="s">
        <v>233</v>
      </c>
      <c r="Q21" s="152">
        <v>0.4</v>
      </c>
    </row>
    <row r="22" spans="2:17" ht="28.5">
      <c r="B22" s="138" t="s">
        <v>143</v>
      </c>
      <c r="C22" s="139">
        <v>2.2000000000000002</v>
      </c>
      <c r="D22" s="139">
        <v>1.8</v>
      </c>
      <c r="E22" s="95">
        <v>720</v>
      </c>
      <c r="G22" s="140" t="s">
        <v>180</v>
      </c>
      <c r="H22" s="100">
        <v>7.5</v>
      </c>
      <c r="J22" s="147" t="s">
        <v>208</v>
      </c>
      <c r="K22" s="141">
        <v>0.21</v>
      </c>
      <c r="M22" s="142" t="s">
        <v>222</v>
      </c>
      <c r="N22" s="151">
        <v>13</v>
      </c>
      <c r="P22" s="142" t="s">
        <v>234</v>
      </c>
      <c r="Q22" s="152">
        <v>0.25</v>
      </c>
    </row>
    <row r="23" spans="2:17" ht="28.5">
      <c r="B23" s="138" t="s">
        <v>144</v>
      </c>
      <c r="C23" s="139">
        <v>1.9</v>
      </c>
      <c r="D23" s="139">
        <v>1.5</v>
      </c>
      <c r="E23" s="95">
        <v>600</v>
      </c>
      <c r="G23" s="142" t="s">
        <v>181</v>
      </c>
      <c r="H23" s="100">
        <v>5.25</v>
      </c>
      <c r="J23" s="147" t="s">
        <v>209</v>
      </c>
      <c r="K23" s="141">
        <v>0.17</v>
      </c>
      <c r="M23" s="142" t="s">
        <v>223</v>
      </c>
      <c r="N23" s="151">
        <v>12</v>
      </c>
      <c r="P23" s="142" t="s">
        <v>235</v>
      </c>
      <c r="Q23" s="152">
        <v>0.35</v>
      </c>
    </row>
    <row r="24" spans="2:17" ht="28.5">
      <c r="B24" s="138" t="s">
        <v>145</v>
      </c>
      <c r="C24" s="139">
        <v>2.7</v>
      </c>
      <c r="D24" s="139">
        <v>2.2999999999999998</v>
      </c>
      <c r="E24" s="95">
        <v>920</v>
      </c>
      <c r="G24" s="142" t="s">
        <v>182</v>
      </c>
      <c r="H24" s="100">
        <v>4.9000000000000004</v>
      </c>
      <c r="J24" s="147" t="s">
        <v>210</v>
      </c>
      <c r="K24" s="141">
        <v>0.11</v>
      </c>
      <c r="M24" s="142" t="s">
        <v>224</v>
      </c>
      <c r="N24" s="151">
        <v>2</v>
      </c>
      <c r="P24" s="142" t="s">
        <v>236</v>
      </c>
      <c r="Q24" s="151" t="s">
        <v>238</v>
      </c>
    </row>
    <row r="25" spans="2:17" ht="28.5">
      <c r="B25" s="138" t="s">
        <v>146</v>
      </c>
      <c r="C25" s="139">
        <v>1.6</v>
      </c>
      <c r="D25" s="139">
        <v>1.2</v>
      </c>
      <c r="E25" s="95">
        <v>480</v>
      </c>
      <c r="G25" s="142" t="s">
        <v>183</v>
      </c>
      <c r="H25" s="100">
        <v>3.85</v>
      </c>
      <c r="J25" s="147" t="s">
        <v>211</v>
      </c>
      <c r="K25" s="141">
        <v>0.09</v>
      </c>
      <c r="M25" s="142" t="s">
        <v>225</v>
      </c>
      <c r="N25" s="151">
        <v>7</v>
      </c>
      <c r="P25" s="142" t="s">
        <v>237</v>
      </c>
      <c r="Q25" s="151" t="s">
        <v>238</v>
      </c>
    </row>
    <row r="26" spans="2:17" ht="57">
      <c r="B26" s="138" t="s">
        <v>147</v>
      </c>
      <c r="C26" s="139">
        <v>2.1</v>
      </c>
      <c r="D26" s="139">
        <v>1.7</v>
      </c>
      <c r="E26" s="95">
        <v>566.70000000000005</v>
      </c>
      <c r="G26" s="140" t="s">
        <v>184</v>
      </c>
      <c r="H26" s="100">
        <v>2.8</v>
      </c>
      <c r="M26" s="142" t="s">
        <v>226</v>
      </c>
      <c r="N26" s="151">
        <v>7</v>
      </c>
    </row>
    <row r="27" spans="2:17" ht="45">
      <c r="B27" s="138" t="s">
        <v>148</v>
      </c>
      <c r="C27" s="139">
        <v>2.5</v>
      </c>
      <c r="D27" s="139">
        <v>2.1</v>
      </c>
      <c r="E27" s="95">
        <v>840</v>
      </c>
      <c r="G27" s="142" t="s">
        <v>185</v>
      </c>
      <c r="H27" s="100">
        <v>2.1</v>
      </c>
      <c r="J27" s="150" t="s">
        <v>219</v>
      </c>
      <c r="K27" s="99" t="s">
        <v>99</v>
      </c>
      <c r="M27" s="142" t="s">
        <v>227</v>
      </c>
      <c r="N27" s="151">
        <v>1.7</v>
      </c>
      <c r="P27" s="137" t="s">
        <v>239</v>
      </c>
      <c r="Q27" s="137" t="s">
        <v>192</v>
      </c>
    </row>
    <row r="28" spans="2:17" ht="42.75">
      <c r="B28" s="138" t="s">
        <v>149</v>
      </c>
      <c r="C28" s="139">
        <v>1.8</v>
      </c>
      <c r="D28" s="139">
        <v>1.4</v>
      </c>
      <c r="E28" s="95">
        <v>560</v>
      </c>
      <c r="G28" s="142" t="s">
        <v>186</v>
      </c>
      <c r="H28" s="100">
        <v>1.4</v>
      </c>
      <c r="J28" s="148" t="s">
        <v>214</v>
      </c>
      <c r="K28" s="141">
        <v>0.94</v>
      </c>
      <c r="M28" s="142" t="s">
        <v>228</v>
      </c>
      <c r="N28" s="151">
        <v>0.7</v>
      </c>
      <c r="P28" s="142" t="s">
        <v>240</v>
      </c>
      <c r="Q28" s="151" t="s">
        <v>245</v>
      </c>
    </row>
    <row r="29" spans="2:17" ht="42.75">
      <c r="B29" s="138" t="s">
        <v>150</v>
      </c>
      <c r="C29" s="139">
        <v>2.2999999999999998</v>
      </c>
      <c r="D29" s="139">
        <v>1.9</v>
      </c>
      <c r="E29" s="95">
        <v>760</v>
      </c>
      <c r="G29" s="142" t="s">
        <v>187</v>
      </c>
      <c r="H29" s="100">
        <v>3.5</v>
      </c>
      <c r="J29" s="148" t="s">
        <v>215</v>
      </c>
      <c r="K29" s="141">
        <v>0.9</v>
      </c>
      <c r="M29" s="142" t="s">
        <v>229</v>
      </c>
      <c r="N29" s="151">
        <v>70.400000000000006</v>
      </c>
      <c r="P29" s="142" t="s">
        <v>241</v>
      </c>
      <c r="Q29" s="152">
        <v>0.3</v>
      </c>
    </row>
    <row r="30" spans="2:17" ht="28.5">
      <c r="B30" s="138" t="s">
        <v>151</v>
      </c>
      <c r="C30" s="139">
        <v>1.7</v>
      </c>
      <c r="D30" s="139">
        <v>1.3</v>
      </c>
      <c r="E30" s="95">
        <v>520</v>
      </c>
      <c r="G30" s="142" t="s">
        <v>188</v>
      </c>
      <c r="H30" s="100">
        <v>2.1</v>
      </c>
      <c r="J30" s="148" t="s">
        <v>216</v>
      </c>
      <c r="K30" s="141">
        <v>0.92</v>
      </c>
      <c r="P30" s="142" t="s">
        <v>242</v>
      </c>
      <c r="Q30" s="152">
        <v>0.15</v>
      </c>
    </row>
    <row r="31" spans="2:17" ht="42.75">
      <c r="B31" s="138" t="s">
        <v>152</v>
      </c>
      <c r="C31" s="139">
        <v>2.6</v>
      </c>
      <c r="D31" s="139">
        <v>2.2000000000000002</v>
      </c>
      <c r="E31" s="95">
        <v>880</v>
      </c>
      <c r="G31" s="142" t="s">
        <v>189</v>
      </c>
      <c r="H31" s="100">
        <v>1.6</v>
      </c>
      <c r="J31" s="148" t="s">
        <v>217</v>
      </c>
      <c r="K31" s="141">
        <v>0.94</v>
      </c>
      <c r="P31" s="142" t="s">
        <v>243</v>
      </c>
      <c r="Q31" s="151" t="s">
        <v>246</v>
      </c>
    </row>
    <row r="32" spans="2:17" ht="28.5">
      <c r="B32" s="138" t="s">
        <v>153</v>
      </c>
      <c r="C32" s="139">
        <v>1.5</v>
      </c>
      <c r="D32" s="139">
        <v>1.1000000000000001</v>
      </c>
      <c r="E32" s="95">
        <v>440</v>
      </c>
      <c r="H32" s="59"/>
      <c r="J32" s="148" t="s">
        <v>218</v>
      </c>
      <c r="K32" s="141">
        <v>0.91</v>
      </c>
      <c r="P32" s="142" t="s">
        <v>244</v>
      </c>
      <c r="Q32" s="151" t="s">
        <v>247</v>
      </c>
    </row>
    <row r="33" spans="2:5">
      <c r="B33" s="138" t="s">
        <v>154</v>
      </c>
      <c r="C33" s="139">
        <v>2.4</v>
      </c>
      <c r="D33" s="139">
        <v>2</v>
      </c>
      <c r="E33" s="95">
        <v>800</v>
      </c>
    </row>
    <row r="34" spans="2:5">
      <c r="B34" s="138" t="s">
        <v>155</v>
      </c>
      <c r="C34" s="139">
        <v>2.2000000000000002</v>
      </c>
      <c r="D34" s="139">
        <v>1.8</v>
      </c>
      <c r="E34" s="95">
        <v>720</v>
      </c>
    </row>
    <row r="35" spans="2:5">
      <c r="B35" s="138" t="s">
        <v>156</v>
      </c>
      <c r="C35" s="139">
        <v>1.9</v>
      </c>
      <c r="D35" s="139">
        <v>1.5</v>
      </c>
      <c r="E35" s="95">
        <v>600</v>
      </c>
    </row>
    <row r="36" spans="2:5">
      <c r="B36" s="138" t="s">
        <v>157</v>
      </c>
      <c r="C36" s="139">
        <v>2.7</v>
      </c>
      <c r="D36" s="139">
        <v>2.2999999999999998</v>
      </c>
      <c r="E36" s="95">
        <v>920</v>
      </c>
    </row>
    <row r="37" spans="2:5">
      <c r="B37" s="138" t="s">
        <v>158</v>
      </c>
      <c r="C37" s="139">
        <v>1.6</v>
      </c>
      <c r="D37" s="139">
        <v>1.2</v>
      </c>
      <c r="E37" s="95">
        <v>480</v>
      </c>
    </row>
    <row r="38" spans="2:5">
      <c r="B38" s="138" t="s">
        <v>159</v>
      </c>
      <c r="C38" s="139">
        <v>2.1</v>
      </c>
      <c r="D38" s="139">
        <v>1.7</v>
      </c>
      <c r="E38" s="95">
        <v>566.70000000000005</v>
      </c>
    </row>
    <row r="39" spans="2:5">
      <c r="B39" s="138" t="s">
        <v>160</v>
      </c>
      <c r="C39" s="139">
        <v>2.5</v>
      </c>
      <c r="D39" s="139">
        <v>2.1</v>
      </c>
      <c r="E39" s="95">
        <v>840</v>
      </c>
    </row>
    <row r="40" spans="2:5" ht="15.75" customHeight="1">
      <c r="B40" s="138" t="s">
        <v>161</v>
      </c>
      <c r="C40" s="139">
        <v>1.8</v>
      </c>
      <c r="D40" s="139">
        <v>1.4</v>
      </c>
      <c r="E40" s="95">
        <v>560</v>
      </c>
    </row>
    <row r="41" spans="2:5">
      <c r="B41" s="138" t="s">
        <v>162</v>
      </c>
      <c r="C41" s="139">
        <v>2.2999999999999998</v>
      </c>
      <c r="D41" s="139">
        <v>1.9</v>
      </c>
      <c r="E41" s="95">
        <v>760</v>
      </c>
    </row>
    <row r="42" spans="2:5">
      <c r="B42" s="138" t="s">
        <v>163</v>
      </c>
      <c r="C42" s="139">
        <v>1.7</v>
      </c>
      <c r="D42" s="139">
        <v>1.3</v>
      </c>
      <c r="E42" s="95">
        <v>520</v>
      </c>
    </row>
    <row r="43" spans="2:5">
      <c r="B43" s="138" t="s">
        <v>164</v>
      </c>
      <c r="C43" s="139">
        <v>2.6</v>
      </c>
      <c r="D43" s="139">
        <v>2.2000000000000002</v>
      </c>
      <c r="E43" s="95">
        <v>880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3D64-A6A8-496F-8295-86E330F1B6EF}">
  <dimension ref="A1:C26"/>
  <sheetViews>
    <sheetView zoomScale="141" workbookViewId="0">
      <selection activeCell="F31" sqref="F31"/>
    </sheetView>
  </sheetViews>
  <sheetFormatPr defaultRowHeight="14.25"/>
  <cols>
    <col min="1" max="1" width="20.625" customWidth="1"/>
    <col min="2" max="2" width="23.375" customWidth="1"/>
    <col min="3" max="24" width="16.5" customWidth="1"/>
  </cols>
  <sheetData>
    <row r="1" spans="1:2" s="1" customFormat="1" ht="15">
      <c r="A1" s="157" t="s">
        <v>7</v>
      </c>
      <c r="B1" s="158" t="s">
        <v>100</v>
      </c>
    </row>
    <row r="2" spans="1:2">
      <c r="A2" s="155">
        <v>2028</v>
      </c>
      <c r="B2" s="156">
        <v>85000000</v>
      </c>
    </row>
    <row r="3" spans="1:2">
      <c r="A3" s="155">
        <v>2029</v>
      </c>
      <c r="B3" s="156">
        <v>92000000</v>
      </c>
    </row>
    <row r="4" spans="1:2">
      <c r="A4" s="155">
        <v>2030</v>
      </c>
      <c r="B4" s="156">
        <v>96000000</v>
      </c>
    </row>
    <row r="5" spans="1:2">
      <c r="A5" s="155">
        <v>2031</v>
      </c>
      <c r="B5" s="156">
        <v>99000000</v>
      </c>
    </row>
    <row r="6" spans="1:2">
      <c r="A6" s="155">
        <v>2032</v>
      </c>
      <c r="B6" s="156">
        <v>111000000</v>
      </c>
    </row>
    <row r="7" spans="1:2">
      <c r="A7" s="155">
        <v>2033</v>
      </c>
      <c r="B7" s="156">
        <v>115000000</v>
      </c>
    </row>
    <row r="8" spans="1:2">
      <c r="A8" s="155">
        <v>2034</v>
      </c>
      <c r="B8" s="156">
        <v>119000000</v>
      </c>
    </row>
    <row r="9" spans="1:2">
      <c r="A9" s="155">
        <v>2035</v>
      </c>
      <c r="B9" s="156">
        <v>126000000</v>
      </c>
    </row>
    <row r="10" spans="1:2">
      <c r="A10" s="155">
        <v>2036</v>
      </c>
      <c r="B10" s="156">
        <v>129000000</v>
      </c>
    </row>
    <row r="11" spans="1:2">
      <c r="A11" s="155">
        <v>2037</v>
      </c>
      <c r="B11" s="156">
        <v>136000000</v>
      </c>
    </row>
    <row r="12" spans="1:2">
      <c r="A12" s="155">
        <v>2038</v>
      </c>
      <c r="B12" s="156">
        <v>145000000</v>
      </c>
    </row>
    <row r="13" spans="1:2">
      <c r="A13" s="155">
        <v>2039</v>
      </c>
      <c r="B13" s="156">
        <v>160000000</v>
      </c>
    </row>
    <row r="14" spans="1:2">
      <c r="A14" s="155">
        <v>2040</v>
      </c>
      <c r="B14" s="156">
        <v>192000000</v>
      </c>
    </row>
    <row r="15" spans="1:2">
      <c r="A15" s="155">
        <v>2041</v>
      </c>
      <c r="B15" s="156">
        <v>210000000</v>
      </c>
    </row>
    <row r="16" spans="1:2">
      <c r="A16" s="155">
        <v>2042</v>
      </c>
      <c r="B16" s="156">
        <v>215000000</v>
      </c>
    </row>
    <row r="17" spans="1:3">
      <c r="A17" s="155">
        <v>2043</v>
      </c>
      <c r="B17" s="156">
        <v>222000000</v>
      </c>
    </row>
    <row r="18" spans="1:3">
      <c r="A18" s="155">
        <v>2044</v>
      </c>
      <c r="B18" s="156">
        <v>236000000</v>
      </c>
    </row>
    <row r="19" spans="1:3">
      <c r="A19" s="155">
        <v>2045</v>
      </c>
      <c r="B19" s="156">
        <v>246000000</v>
      </c>
    </row>
    <row r="20" spans="1:3">
      <c r="A20" s="155">
        <v>2046</v>
      </c>
      <c r="B20" s="156">
        <v>257000000</v>
      </c>
    </row>
    <row r="21" spans="1:3">
      <c r="A21" s="155">
        <v>2047</v>
      </c>
      <c r="B21" s="156">
        <v>263000000</v>
      </c>
    </row>
    <row r="22" spans="1:3">
      <c r="A22" s="95">
        <v>2048</v>
      </c>
      <c r="B22" s="156">
        <v>270000000</v>
      </c>
    </row>
    <row r="26" spans="1:3">
      <c r="C26" t="s">
        <v>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B1BA-C196-47A5-8BB4-BC4419312BF7}">
  <dimension ref="A1:AE44"/>
  <sheetViews>
    <sheetView zoomScale="125" workbookViewId="0">
      <selection activeCell="C4" sqref="C4"/>
    </sheetView>
  </sheetViews>
  <sheetFormatPr defaultRowHeight="14.25"/>
  <cols>
    <col min="1" max="1" width="9.125" bestFit="1" customWidth="1"/>
    <col min="2" max="2" width="9" style="69"/>
    <col min="3" max="3" width="19.75" customWidth="1"/>
    <col min="4" max="4" width="16.75" customWidth="1"/>
    <col min="5" max="5" width="16.375" customWidth="1"/>
    <col min="6" max="6" width="12.5" customWidth="1"/>
    <col min="7" max="7" width="9.125" bestFit="1" customWidth="1"/>
    <col min="8" max="8" width="13.625" bestFit="1" customWidth="1"/>
    <col min="12" max="12" width="9.125" bestFit="1" customWidth="1"/>
    <col min="13" max="13" width="19.25" customWidth="1"/>
    <col min="14" max="14" width="9.125" bestFit="1" customWidth="1"/>
    <col min="16" max="17" width="9.125" bestFit="1" customWidth="1"/>
    <col min="22" max="22" width="10" bestFit="1" customWidth="1"/>
    <col min="23" max="23" width="10.875" bestFit="1" customWidth="1"/>
    <col min="24" max="25" width="9.125" bestFit="1" customWidth="1"/>
    <col min="26" max="26" width="10.875" bestFit="1" customWidth="1"/>
    <col min="28" max="28" width="19.75" customWidth="1"/>
    <col min="29" max="29" width="10" bestFit="1" customWidth="1"/>
  </cols>
  <sheetData>
    <row r="1" spans="1:31">
      <c r="A1" s="15" t="s">
        <v>9</v>
      </c>
      <c r="B1" s="15" t="s">
        <v>10</v>
      </c>
      <c r="C1" s="16" t="s">
        <v>11</v>
      </c>
      <c r="D1" s="16" t="s">
        <v>12</v>
      </c>
      <c r="E1" s="16" t="s">
        <v>13</v>
      </c>
      <c r="F1" s="16" t="s">
        <v>14</v>
      </c>
      <c r="G1" s="16" t="s">
        <v>15</v>
      </c>
      <c r="H1" s="16" t="s">
        <v>16</v>
      </c>
      <c r="I1" s="16" t="s">
        <v>17</v>
      </c>
      <c r="J1" s="17" t="s">
        <v>18</v>
      </c>
    </row>
    <row r="2" spans="1:31" ht="38.25">
      <c r="A2" s="15"/>
      <c r="B2" s="15"/>
      <c r="C2" s="16"/>
      <c r="D2" s="16"/>
      <c r="E2" s="16" t="s">
        <v>19</v>
      </c>
      <c r="F2" s="16" t="s">
        <v>20</v>
      </c>
      <c r="G2" s="16" t="s">
        <v>21</v>
      </c>
      <c r="H2" s="16"/>
      <c r="I2" s="16"/>
      <c r="J2" s="17"/>
      <c r="K2" s="19"/>
      <c r="L2" s="20" t="s">
        <v>10</v>
      </c>
      <c r="M2" s="20" t="s">
        <v>25</v>
      </c>
      <c r="N2" s="20" t="s">
        <v>12</v>
      </c>
      <c r="O2" s="20" t="s">
        <v>26</v>
      </c>
      <c r="P2" s="20" t="s">
        <v>27</v>
      </c>
      <c r="Q2" s="20" t="s">
        <v>28</v>
      </c>
      <c r="R2" s="20" t="s">
        <v>27</v>
      </c>
      <c r="S2" s="20" t="s">
        <v>29</v>
      </c>
      <c r="T2" s="20" t="s">
        <v>30</v>
      </c>
      <c r="U2" s="20" t="s">
        <v>31</v>
      </c>
      <c r="V2" s="20" t="s">
        <v>32</v>
      </c>
      <c r="W2" s="20" t="s">
        <v>33</v>
      </c>
      <c r="X2" s="20" t="s">
        <v>34</v>
      </c>
      <c r="Y2" s="21" t="s">
        <v>35</v>
      </c>
      <c r="Z2" s="20" t="s">
        <v>36</v>
      </c>
      <c r="AA2" s="20" t="s">
        <v>37</v>
      </c>
      <c r="AB2" s="20" t="s">
        <v>38</v>
      </c>
      <c r="AC2" s="20" t="s">
        <v>39</v>
      </c>
      <c r="AD2" s="37"/>
      <c r="AE2" s="19"/>
    </row>
    <row r="3" spans="1:31">
      <c r="A3" s="15"/>
      <c r="B3" s="15"/>
      <c r="C3" s="161">
        <v>35000000</v>
      </c>
      <c r="D3" s="16" t="s">
        <v>101</v>
      </c>
      <c r="E3" s="18">
        <v>0.03</v>
      </c>
      <c r="F3" s="18">
        <v>0</v>
      </c>
      <c r="G3" s="18"/>
      <c r="H3" s="16"/>
      <c r="I3" s="16"/>
      <c r="J3" s="17"/>
      <c r="K3" s="19"/>
      <c r="L3" s="23"/>
      <c r="M3" s="23"/>
      <c r="N3" s="23" t="s">
        <v>40</v>
      </c>
      <c r="O3" s="23" t="s">
        <v>41</v>
      </c>
      <c r="P3" s="23" t="s">
        <v>42</v>
      </c>
      <c r="Q3" s="23" t="s">
        <v>21</v>
      </c>
      <c r="R3" s="23" t="s">
        <v>42</v>
      </c>
      <c r="S3" s="23" t="s">
        <v>43</v>
      </c>
      <c r="T3" s="23" t="s">
        <v>43</v>
      </c>
      <c r="U3" s="23"/>
      <c r="V3" s="23"/>
      <c r="W3" s="23"/>
      <c r="X3" s="23"/>
      <c r="Y3" s="24"/>
      <c r="Z3" s="23"/>
      <c r="AA3" s="23"/>
      <c r="AB3" s="23" t="s">
        <v>44</v>
      </c>
      <c r="AC3" s="23" t="s">
        <v>45</v>
      </c>
      <c r="AD3" s="39"/>
      <c r="AE3" s="19"/>
    </row>
    <row r="4" spans="1:31" ht="25.5">
      <c r="A4" s="2"/>
      <c r="B4" s="67"/>
      <c r="C4" s="54"/>
      <c r="D4" s="3"/>
      <c r="E4" s="3"/>
      <c r="F4" s="3"/>
      <c r="G4" s="3"/>
      <c r="H4" s="3"/>
      <c r="I4" s="3"/>
      <c r="J4" s="3"/>
      <c r="K4" s="19"/>
      <c r="L4" s="55"/>
      <c r="M4" s="55" t="s">
        <v>46</v>
      </c>
      <c r="N4" s="55"/>
      <c r="O4" s="55"/>
      <c r="P4" s="56"/>
      <c r="Q4" s="56"/>
      <c r="R4" s="55"/>
      <c r="S4" s="55"/>
      <c r="T4" s="55"/>
      <c r="U4" s="55"/>
      <c r="V4" s="56"/>
      <c r="W4" s="55"/>
      <c r="X4" s="56">
        <v>2</v>
      </c>
      <c r="Y4" s="57">
        <v>10</v>
      </c>
      <c r="Z4" s="56"/>
      <c r="AA4" s="55"/>
      <c r="AB4" s="55"/>
      <c r="AC4" s="55" t="s">
        <v>47</v>
      </c>
      <c r="AD4" s="37"/>
      <c r="AE4" s="19"/>
    </row>
    <row r="5" spans="1:31" ht="15">
      <c r="A5" s="88">
        <v>1</v>
      </c>
      <c r="B5" s="88">
        <v>2026</v>
      </c>
      <c r="C5" s="89" t="s">
        <v>113</v>
      </c>
      <c r="D5" s="103" t="s">
        <v>106</v>
      </c>
      <c r="E5" s="103" t="s">
        <v>106</v>
      </c>
      <c r="F5" s="90">
        <v>0</v>
      </c>
      <c r="G5" s="89"/>
      <c r="H5" s="90"/>
      <c r="I5" s="90"/>
      <c r="J5" s="90"/>
      <c r="K5" s="19"/>
      <c r="L5" s="26"/>
      <c r="M5" s="26"/>
      <c r="N5" s="26" t="s">
        <v>48</v>
      </c>
      <c r="O5" s="26" t="s">
        <v>48</v>
      </c>
      <c r="P5" s="26"/>
      <c r="Q5" s="26"/>
      <c r="R5" s="26"/>
      <c r="S5" s="26"/>
      <c r="T5" s="26"/>
      <c r="U5" s="26"/>
      <c r="V5" s="27"/>
      <c r="W5" s="26"/>
      <c r="X5" s="27"/>
      <c r="Y5" s="28"/>
      <c r="Z5" s="27"/>
      <c r="AA5" s="26"/>
      <c r="AB5" s="26"/>
      <c r="AC5" s="26"/>
      <c r="AD5" s="40"/>
      <c r="AE5" s="19"/>
    </row>
    <row r="6" spans="1:31" ht="15">
      <c r="A6" s="88">
        <v>2</v>
      </c>
      <c r="B6" s="88">
        <v>2027</v>
      </c>
      <c r="C6" s="89"/>
      <c r="D6" s="103" t="s">
        <v>106</v>
      </c>
      <c r="E6" s="103" t="s">
        <v>106</v>
      </c>
      <c r="F6" s="90">
        <v>0</v>
      </c>
      <c r="G6" s="89"/>
      <c r="H6" s="90"/>
      <c r="I6" s="90"/>
      <c r="J6" s="90"/>
      <c r="K6" s="19"/>
      <c r="L6" s="20"/>
      <c r="M6" s="20"/>
      <c r="N6" s="20"/>
      <c r="O6" s="20"/>
      <c r="P6" s="20"/>
      <c r="Q6" s="20"/>
      <c r="R6" s="20"/>
      <c r="S6" s="20"/>
      <c r="T6" s="20"/>
      <c r="U6" s="20"/>
      <c r="V6" s="22"/>
      <c r="W6" s="20"/>
      <c r="X6" s="22"/>
      <c r="Y6" s="25"/>
      <c r="Z6" s="22"/>
      <c r="AA6" s="20"/>
      <c r="AB6" s="20"/>
      <c r="AC6" s="20"/>
      <c r="AD6" s="37"/>
      <c r="AE6" s="19"/>
    </row>
    <row r="7" spans="1:31" ht="30">
      <c r="A7" s="88">
        <v>3</v>
      </c>
      <c r="B7" s="88">
        <v>2028</v>
      </c>
      <c r="C7" s="102" t="s">
        <v>118</v>
      </c>
      <c r="D7" s="89">
        <v>85000000</v>
      </c>
      <c r="E7" s="89">
        <v>3500000</v>
      </c>
      <c r="F7" s="90">
        <v>0</v>
      </c>
      <c r="G7" s="89"/>
      <c r="H7" s="90"/>
      <c r="I7" s="90"/>
      <c r="J7" s="90"/>
      <c r="K7" s="19"/>
      <c r="L7" s="41">
        <v>2022</v>
      </c>
      <c r="M7" s="41" t="s">
        <v>51</v>
      </c>
      <c r="N7" s="42"/>
      <c r="O7" s="43"/>
      <c r="P7" s="41"/>
      <c r="Q7" s="44"/>
      <c r="R7" s="41"/>
      <c r="S7" s="41"/>
      <c r="T7" s="41"/>
      <c r="U7" s="41" t="s">
        <v>49</v>
      </c>
      <c r="V7" s="45"/>
      <c r="W7" s="41"/>
      <c r="X7" s="45"/>
      <c r="Y7" s="46"/>
      <c r="Z7" s="45"/>
      <c r="AA7" s="41"/>
      <c r="AB7" s="41"/>
      <c r="AC7" s="47"/>
      <c r="AD7" s="37"/>
      <c r="AE7" s="19"/>
    </row>
    <row r="8" spans="1:31">
      <c r="A8" s="88">
        <v>4</v>
      </c>
      <c r="B8" s="88">
        <v>2029</v>
      </c>
      <c r="C8" s="91"/>
      <c r="D8" s="89">
        <v>92000000</v>
      </c>
      <c r="E8" s="89">
        <v>3500000</v>
      </c>
      <c r="F8" s="90">
        <v>0</v>
      </c>
      <c r="G8" s="89"/>
      <c r="H8" s="90"/>
      <c r="I8" s="90"/>
      <c r="J8" s="90"/>
      <c r="K8" s="19"/>
      <c r="L8" s="41">
        <v>2023</v>
      </c>
      <c r="M8" s="41" t="s">
        <v>54</v>
      </c>
      <c r="N8" s="45"/>
      <c r="O8" s="41"/>
      <c r="P8" s="41"/>
      <c r="Q8" s="41"/>
      <c r="R8" s="41"/>
      <c r="S8" s="41"/>
      <c r="T8" s="41"/>
      <c r="U8" s="41" t="s">
        <v>50</v>
      </c>
      <c r="V8" s="45"/>
      <c r="W8" s="41"/>
      <c r="X8" s="45"/>
      <c r="Y8" s="46"/>
      <c r="Z8" s="45"/>
      <c r="AA8" s="41"/>
      <c r="AB8" s="41"/>
      <c r="AC8" s="41"/>
      <c r="AD8" s="37"/>
      <c r="AE8" s="19"/>
    </row>
    <row r="9" spans="1:31">
      <c r="A9" s="88">
        <v>5</v>
      </c>
      <c r="B9" s="88">
        <v>2030</v>
      </c>
      <c r="C9" s="91"/>
      <c r="D9" s="89">
        <v>96000000</v>
      </c>
      <c r="E9" s="89">
        <v>3500000</v>
      </c>
      <c r="F9" s="90">
        <v>0</v>
      </c>
      <c r="G9" s="89"/>
      <c r="H9" s="90"/>
      <c r="I9" s="90"/>
      <c r="J9" s="90"/>
      <c r="K9" s="19"/>
      <c r="L9" s="41">
        <v>2024</v>
      </c>
      <c r="M9" s="41" t="s">
        <v>57</v>
      </c>
      <c r="N9" s="45"/>
      <c r="O9" s="41"/>
      <c r="P9" s="41"/>
      <c r="Q9" s="41"/>
      <c r="R9" s="41"/>
      <c r="S9" s="41"/>
      <c r="T9" s="41"/>
      <c r="U9" s="41" t="s">
        <v>52</v>
      </c>
      <c r="V9" s="48">
        <f>V4/Y4</f>
        <v>0</v>
      </c>
      <c r="W9" s="48">
        <f>V11*W4</f>
        <v>0</v>
      </c>
      <c r="X9" s="45">
        <f>V4*X4%</f>
        <v>0</v>
      </c>
      <c r="Y9" s="46">
        <f t="shared" ref="Y9:Y18" si="0">V9+X9</f>
        <v>0</v>
      </c>
      <c r="Z9" s="48">
        <f>Y9*W4</f>
        <v>0</v>
      </c>
      <c r="AA9" s="45"/>
      <c r="AB9" s="41" t="s">
        <v>53</v>
      </c>
      <c r="AC9" s="45"/>
      <c r="AD9" s="37"/>
      <c r="AE9" s="19"/>
    </row>
    <row r="10" spans="1:31">
      <c r="A10" s="88">
        <v>6</v>
      </c>
      <c r="B10" s="88">
        <v>2031</v>
      </c>
      <c r="C10" s="91"/>
      <c r="D10" s="89">
        <v>99000000</v>
      </c>
      <c r="E10" s="89">
        <v>3500000</v>
      </c>
      <c r="F10" s="90">
        <v>0</v>
      </c>
      <c r="G10" s="89"/>
      <c r="H10" s="90"/>
      <c r="I10" s="90"/>
      <c r="J10" s="90"/>
      <c r="K10" s="19"/>
      <c r="L10" s="41">
        <v>2025</v>
      </c>
      <c r="M10" s="41" t="s">
        <v>60</v>
      </c>
      <c r="N10" s="45"/>
      <c r="O10" s="41"/>
      <c r="P10" s="41"/>
      <c r="Q10" s="41"/>
      <c r="R10" s="41"/>
      <c r="S10" s="41"/>
      <c r="T10" s="41"/>
      <c r="U10" s="41" t="s">
        <v>55</v>
      </c>
      <c r="V10" s="48">
        <f>V4/Y4</f>
        <v>0</v>
      </c>
      <c r="W10" s="48">
        <f>V11*W4</f>
        <v>0</v>
      </c>
      <c r="X10" s="45">
        <f>V4*X4%</f>
        <v>0</v>
      </c>
      <c r="Y10" s="46">
        <f t="shared" si="0"/>
        <v>0</v>
      </c>
      <c r="Z10" s="48">
        <f>Y10*W4</f>
        <v>0</v>
      </c>
      <c r="AA10" s="45"/>
      <c r="AB10" s="41" t="s">
        <v>56</v>
      </c>
      <c r="AC10" s="45"/>
      <c r="AD10" s="37"/>
      <c r="AE10" s="19"/>
    </row>
    <row r="11" spans="1:31">
      <c r="A11" s="88">
        <v>7</v>
      </c>
      <c r="B11" s="88">
        <v>2032</v>
      </c>
      <c r="C11" s="91"/>
      <c r="D11" s="89">
        <v>111000000</v>
      </c>
      <c r="E11" s="89">
        <v>3500000</v>
      </c>
      <c r="F11" s="90">
        <v>0</v>
      </c>
      <c r="G11" s="89"/>
      <c r="H11" s="90"/>
      <c r="I11" s="90"/>
      <c r="J11" s="90"/>
      <c r="K11" s="19"/>
      <c r="L11" s="41">
        <v>2026</v>
      </c>
      <c r="M11" s="41" t="s">
        <v>63</v>
      </c>
      <c r="N11" s="45"/>
      <c r="O11" s="41"/>
      <c r="P11" s="41"/>
      <c r="Q11" s="41"/>
      <c r="R11" s="41"/>
      <c r="S11" s="41"/>
      <c r="T11" s="41"/>
      <c r="U11" s="41" t="s">
        <v>58</v>
      </c>
      <c r="V11" s="48">
        <f>V4/Y4</f>
        <v>0</v>
      </c>
      <c r="W11" s="48">
        <f>V11*W4</f>
        <v>0</v>
      </c>
      <c r="X11" s="45">
        <f>V4*X4%</f>
        <v>0</v>
      </c>
      <c r="Y11" s="46">
        <f t="shared" si="0"/>
        <v>0</v>
      </c>
      <c r="Z11" s="48">
        <f>Y11*W4</f>
        <v>0</v>
      </c>
      <c r="AA11" s="45"/>
      <c r="AB11" s="41" t="s">
        <v>59</v>
      </c>
      <c r="AC11" s="41"/>
      <c r="AD11" s="37"/>
      <c r="AE11" s="19"/>
    </row>
    <row r="12" spans="1:31">
      <c r="A12" s="88">
        <v>8</v>
      </c>
      <c r="B12" s="88">
        <v>2033</v>
      </c>
      <c r="C12" s="91"/>
      <c r="D12" s="89">
        <v>115000000</v>
      </c>
      <c r="E12" s="89">
        <v>3500000</v>
      </c>
      <c r="F12" s="90">
        <v>0</v>
      </c>
      <c r="G12" s="89"/>
      <c r="H12" s="90"/>
      <c r="I12" s="90"/>
      <c r="J12" s="90"/>
      <c r="K12" s="19"/>
      <c r="L12" s="41">
        <v>2027</v>
      </c>
      <c r="M12" s="41" t="s">
        <v>66</v>
      </c>
      <c r="N12" s="45"/>
      <c r="O12" s="41"/>
      <c r="P12" s="41"/>
      <c r="Q12" s="41"/>
      <c r="R12" s="41"/>
      <c r="S12" s="41"/>
      <c r="T12" s="41"/>
      <c r="U12" s="41" t="s">
        <v>61</v>
      </c>
      <c r="V12" s="48">
        <f>V4/Y4</f>
        <v>0</v>
      </c>
      <c r="W12" s="48">
        <f>V12*80</f>
        <v>0</v>
      </c>
      <c r="X12" s="45">
        <f>V4*X4%</f>
        <v>0</v>
      </c>
      <c r="Y12" s="46">
        <f t="shared" si="0"/>
        <v>0</v>
      </c>
      <c r="Z12" s="48">
        <f>Y12*W4</f>
        <v>0</v>
      </c>
      <c r="AA12" s="45"/>
      <c r="AB12" s="41" t="s">
        <v>62</v>
      </c>
      <c r="AC12" s="41"/>
      <c r="AD12" s="37"/>
      <c r="AE12" s="19"/>
    </row>
    <row r="13" spans="1:31">
      <c r="A13" s="88">
        <v>9</v>
      </c>
      <c r="B13" s="88">
        <v>2034</v>
      </c>
      <c r="C13" s="91"/>
      <c r="D13" s="89">
        <v>119000000</v>
      </c>
      <c r="E13" s="89">
        <v>3500000</v>
      </c>
      <c r="F13" s="90">
        <v>0</v>
      </c>
      <c r="G13" s="89"/>
      <c r="H13" s="90"/>
      <c r="I13" s="90"/>
      <c r="J13" s="90"/>
      <c r="K13" s="19"/>
      <c r="L13" s="41">
        <v>2028</v>
      </c>
      <c r="M13" s="41" t="s">
        <v>69</v>
      </c>
      <c r="N13" s="45"/>
      <c r="O13" s="41"/>
      <c r="P13" s="41"/>
      <c r="Q13" s="41"/>
      <c r="R13" s="41"/>
      <c r="S13" s="41"/>
      <c r="T13" s="41"/>
      <c r="U13" s="41" t="s">
        <v>64</v>
      </c>
      <c r="V13" s="48">
        <f>V4/Y4</f>
        <v>0</v>
      </c>
      <c r="W13" s="48">
        <f>V13*W4</f>
        <v>0</v>
      </c>
      <c r="X13" s="45">
        <f>V4*X4%</f>
        <v>0</v>
      </c>
      <c r="Y13" s="46">
        <f t="shared" si="0"/>
        <v>0</v>
      </c>
      <c r="Z13" s="48">
        <f>Y13*W4</f>
        <v>0</v>
      </c>
      <c r="AA13" s="45"/>
      <c r="AB13" s="41" t="s">
        <v>65</v>
      </c>
      <c r="AC13" s="41"/>
      <c r="AD13" s="37"/>
      <c r="AE13" s="19"/>
    </row>
    <row r="14" spans="1:31">
      <c r="A14" s="88">
        <v>10</v>
      </c>
      <c r="B14" s="88">
        <v>2035</v>
      </c>
      <c r="C14" s="91"/>
      <c r="D14" s="89">
        <v>126000000</v>
      </c>
      <c r="E14" s="89">
        <v>3500000</v>
      </c>
      <c r="F14" s="90">
        <v>0</v>
      </c>
      <c r="G14" s="89"/>
      <c r="H14" s="90"/>
      <c r="I14" s="90"/>
      <c r="J14" s="90"/>
      <c r="K14" s="19"/>
      <c r="L14" s="41">
        <v>2029</v>
      </c>
      <c r="M14" s="41" t="s">
        <v>72</v>
      </c>
      <c r="N14" s="45"/>
      <c r="O14" s="41"/>
      <c r="P14" s="41"/>
      <c r="Q14" s="41"/>
      <c r="R14" s="41"/>
      <c r="S14" s="41"/>
      <c r="T14" s="41"/>
      <c r="U14" s="41" t="s">
        <v>67</v>
      </c>
      <c r="V14" s="48">
        <f>V4/Y4</f>
        <v>0</v>
      </c>
      <c r="W14" s="48">
        <f>V14*W4</f>
        <v>0</v>
      </c>
      <c r="X14" s="45">
        <f>V4*X4%</f>
        <v>0</v>
      </c>
      <c r="Y14" s="46">
        <f t="shared" si="0"/>
        <v>0</v>
      </c>
      <c r="Z14" s="48">
        <f>Y14*W4</f>
        <v>0</v>
      </c>
      <c r="AA14" s="49"/>
      <c r="AB14" s="41" t="s">
        <v>68</v>
      </c>
      <c r="AC14" s="41"/>
      <c r="AD14" s="37"/>
      <c r="AE14" s="19"/>
    </row>
    <row r="15" spans="1:31">
      <c r="A15" s="88">
        <v>11</v>
      </c>
      <c r="B15" s="88">
        <v>2036</v>
      </c>
      <c r="C15" s="91"/>
      <c r="D15" s="89">
        <v>129000000</v>
      </c>
      <c r="E15" s="89">
        <v>3500000</v>
      </c>
      <c r="F15" s="90">
        <v>0</v>
      </c>
      <c r="G15" s="89"/>
      <c r="H15" s="90"/>
      <c r="I15" s="90"/>
      <c r="J15" s="90"/>
      <c r="K15" s="19"/>
      <c r="L15" s="41">
        <v>2030</v>
      </c>
      <c r="M15" s="45" t="s">
        <v>75</v>
      </c>
      <c r="N15" s="45"/>
      <c r="O15" s="41"/>
      <c r="P15" s="41"/>
      <c r="Q15" s="41"/>
      <c r="R15" s="41"/>
      <c r="S15" s="41"/>
      <c r="T15" s="41"/>
      <c r="U15" s="41" t="s">
        <v>70</v>
      </c>
      <c r="V15" s="48">
        <f>V4/Y4</f>
        <v>0</v>
      </c>
      <c r="W15" s="48">
        <f>V15*W4</f>
        <v>0</v>
      </c>
      <c r="X15" s="45">
        <f>V4*X4%</f>
        <v>0</v>
      </c>
      <c r="Y15" s="46">
        <f t="shared" si="0"/>
        <v>0</v>
      </c>
      <c r="Z15" s="48">
        <f>Y15*W4</f>
        <v>0</v>
      </c>
      <c r="AA15" s="50"/>
      <c r="AB15" s="41" t="s">
        <v>71</v>
      </c>
      <c r="AC15" s="41"/>
      <c r="AD15" s="37"/>
      <c r="AE15" s="19"/>
    </row>
    <row r="16" spans="1:31">
      <c r="A16" s="88">
        <v>12</v>
      </c>
      <c r="B16" s="88">
        <v>2037</v>
      </c>
      <c r="C16" s="91"/>
      <c r="D16" s="89">
        <v>136000000</v>
      </c>
      <c r="E16" s="89">
        <v>3500000</v>
      </c>
      <c r="F16" s="90">
        <v>0</v>
      </c>
      <c r="G16" s="89"/>
      <c r="H16" s="90"/>
      <c r="I16" s="90"/>
      <c r="J16" s="90"/>
      <c r="K16" s="19"/>
      <c r="L16" s="41">
        <v>2031</v>
      </c>
      <c r="M16" s="45" t="s">
        <v>78</v>
      </c>
      <c r="N16" s="45"/>
      <c r="O16" s="41"/>
      <c r="P16" s="41"/>
      <c r="Q16" s="41"/>
      <c r="R16" s="41"/>
      <c r="S16" s="41"/>
      <c r="T16" s="41"/>
      <c r="U16" s="41" t="s">
        <v>73</v>
      </c>
      <c r="V16" s="48">
        <f>V4/Y4</f>
        <v>0</v>
      </c>
      <c r="W16" s="48">
        <f>V16*W4</f>
        <v>0</v>
      </c>
      <c r="X16" s="45">
        <f>V4*X4%</f>
        <v>0</v>
      </c>
      <c r="Y16" s="46">
        <f t="shared" si="0"/>
        <v>0</v>
      </c>
      <c r="Z16" s="48">
        <f>Y16*W4</f>
        <v>0</v>
      </c>
      <c r="AA16" s="51"/>
      <c r="AB16" s="41" t="s">
        <v>74</v>
      </c>
      <c r="AC16" s="41"/>
      <c r="AD16" s="37"/>
      <c r="AE16" s="19"/>
    </row>
    <row r="17" spans="1:31">
      <c r="A17" s="88">
        <v>13</v>
      </c>
      <c r="B17" s="88">
        <v>2038</v>
      </c>
      <c r="C17" s="91"/>
      <c r="D17" s="89">
        <v>145000000</v>
      </c>
      <c r="E17" s="92">
        <f>D17*3%</f>
        <v>4350000</v>
      </c>
      <c r="F17" s="90">
        <v>0</v>
      </c>
      <c r="G17" s="89"/>
      <c r="H17" s="90"/>
      <c r="I17" s="90"/>
      <c r="J17" s="90"/>
      <c r="K17" s="19"/>
      <c r="L17" s="41">
        <v>2032</v>
      </c>
      <c r="M17" s="45" t="s">
        <v>84</v>
      </c>
      <c r="N17" s="45"/>
      <c r="O17" s="41"/>
      <c r="P17" s="45"/>
      <c r="Q17" s="45"/>
      <c r="R17" s="45"/>
      <c r="S17" s="45"/>
      <c r="T17" s="45"/>
      <c r="U17" s="45" t="s">
        <v>76</v>
      </c>
      <c r="V17" s="48">
        <f>V4/Y4</f>
        <v>0</v>
      </c>
      <c r="W17" s="48">
        <f>V17*W4</f>
        <v>0</v>
      </c>
      <c r="X17" s="45">
        <f>V4*X4%</f>
        <v>0</v>
      </c>
      <c r="Y17" s="46">
        <f t="shared" si="0"/>
        <v>0</v>
      </c>
      <c r="Z17" s="48">
        <f>Y17*W4</f>
        <v>0</v>
      </c>
      <c r="AA17" s="51"/>
      <c r="AB17" s="41" t="s">
        <v>77</v>
      </c>
      <c r="AC17" s="41"/>
      <c r="AD17" s="37"/>
      <c r="AE17" s="19"/>
    </row>
    <row r="18" spans="1:31">
      <c r="A18" s="88">
        <v>14</v>
      </c>
      <c r="B18" s="88">
        <v>2039</v>
      </c>
      <c r="C18" s="91"/>
      <c r="D18" s="89">
        <v>160000000</v>
      </c>
      <c r="E18" s="92">
        <f t="shared" ref="E18:E28" si="1">D18*3%</f>
        <v>4800000</v>
      </c>
      <c r="F18" s="90">
        <v>0</v>
      </c>
      <c r="G18" s="89"/>
      <c r="H18" s="90"/>
      <c r="I18" s="90"/>
      <c r="J18" s="90"/>
      <c r="K18" s="19"/>
      <c r="L18" s="41">
        <v>2033</v>
      </c>
      <c r="M18" s="45" t="s">
        <v>85</v>
      </c>
      <c r="N18" s="45"/>
      <c r="O18" s="41"/>
      <c r="P18" s="45"/>
      <c r="Q18" s="45"/>
      <c r="R18" s="45"/>
      <c r="S18" s="45"/>
      <c r="T18" s="45"/>
      <c r="U18" s="45" t="s">
        <v>79</v>
      </c>
      <c r="V18" s="48">
        <f>V4/Y4</f>
        <v>0</v>
      </c>
      <c r="W18" s="48">
        <f>V18*W4</f>
        <v>0</v>
      </c>
      <c r="X18" s="45">
        <f>V4*X4%</f>
        <v>0</v>
      </c>
      <c r="Y18" s="46">
        <f t="shared" si="0"/>
        <v>0</v>
      </c>
      <c r="Z18" s="48">
        <f>Y18*W4</f>
        <v>0</v>
      </c>
      <c r="AA18" s="51"/>
      <c r="AB18" s="41" t="s">
        <v>80</v>
      </c>
      <c r="AC18" s="41"/>
      <c r="AD18" s="37"/>
      <c r="AE18" s="19"/>
    </row>
    <row r="19" spans="1:31">
      <c r="A19" s="88">
        <v>15</v>
      </c>
      <c r="B19" s="88">
        <v>2040</v>
      </c>
      <c r="C19" s="91"/>
      <c r="D19" s="89">
        <v>192000000</v>
      </c>
      <c r="E19" s="92">
        <f t="shared" si="1"/>
        <v>5760000</v>
      </c>
      <c r="F19" s="90">
        <v>0</v>
      </c>
      <c r="G19" s="89"/>
      <c r="H19" s="90"/>
      <c r="I19" s="90"/>
      <c r="J19" s="90"/>
      <c r="K19" s="19"/>
      <c r="L19" s="41"/>
      <c r="M19" s="45"/>
      <c r="N19" s="45"/>
      <c r="O19" s="45"/>
      <c r="P19" s="45"/>
      <c r="Q19" s="45"/>
      <c r="R19" s="45"/>
      <c r="S19" s="45"/>
      <c r="T19" s="45"/>
      <c r="U19" s="45"/>
      <c r="V19" s="48"/>
      <c r="W19" s="48"/>
      <c r="X19" s="45"/>
      <c r="Y19" s="46"/>
      <c r="Z19" s="48"/>
      <c r="AA19" s="51"/>
      <c r="AB19" s="41"/>
      <c r="AC19" s="41"/>
      <c r="AD19" s="37"/>
      <c r="AE19" s="19"/>
    </row>
    <row r="20" spans="1:31">
      <c r="A20" s="88">
        <v>16</v>
      </c>
      <c r="B20" s="88">
        <v>2041</v>
      </c>
      <c r="C20" s="91"/>
      <c r="D20" s="89">
        <v>210000000</v>
      </c>
      <c r="E20" s="92">
        <f t="shared" si="1"/>
        <v>6300000</v>
      </c>
      <c r="F20" s="90">
        <v>0</v>
      </c>
      <c r="G20" s="89"/>
      <c r="H20" s="90"/>
      <c r="I20" s="90"/>
      <c r="J20" s="90"/>
      <c r="K20" s="19"/>
      <c r="L20" s="41"/>
      <c r="M20" s="52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6"/>
      <c r="Z20" s="45"/>
      <c r="AA20" s="45"/>
      <c r="AB20" s="45"/>
      <c r="AC20" s="45"/>
      <c r="AD20" s="37"/>
      <c r="AE20" s="19"/>
    </row>
    <row r="21" spans="1:31">
      <c r="A21" s="88">
        <v>17</v>
      </c>
      <c r="B21" s="88">
        <v>2042</v>
      </c>
      <c r="C21" s="91"/>
      <c r="D21" s="89">
        <v>215000000</v>
      </c>
      <c r="E21" s="92">
        <f t="shared" si="1"/>
        <v>6450000</v>
      </c>
      <c r="F21" s="90">
        <v>0</v>
      </c>
      <c r="G21" s="89"/>
      <c r="H21" s="90"/>
      <c r="I21" s="90"/>
      <c r="J21" s="90"/>
      <c r="K21" s="19"/>
      <c r="L21" s="41"/>
      <c r="M21" s="52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6"/>
      <c r="Z21" s="45"/>
      <c r="AA21" s="45"/>
      <c r="AB21" s="45"/>
      <c r="AC21" s="45"/>
      <c r="AD21" s="37"/>
      <c r="AE21" s="19"/>
    </row>
    <row r="22" spans="1:31">
      <c r="A22" s="88">
        <v>18</v>
      </c>
      <c r="B22" s="88">
        <v>2043</v>
      </c>
      <c r="C22" s="91"/>
      <c r="D22" s="89">
        <v>222000000</v>
      </c>
      <c r="E22" s="92">
        <f t="shared" si="1"/>
        <v>6660000</v>
      </c>
      <c r="F22" s="90">
        <v>0</v>
      </c>
      <c r="G22" s="89"/>
      <c r="H22" s="90"/>
      <c r="I22" s="90"/>
      <c r="J22" s="90"/>
      <c r="K22" s="19"/>
      <c r="L22" s="20" t="s">
        <v>81</v>
      </c>
      <c r="M22" s="22"/>
      <c r="N22" s="20">
        <f>SUM(N7+N8+N9+N10+N11+N12+N13+N14+N15+N16+N17+N18)</f>
        <v>0</v>
      </c>
      <c r="O22" s="20"/>
      <c r="P22" s="22"/>
      <c r="Q22" s="22"/>
      <c r="R22" s="22"/>
      <c r="S22" s="22" t="s">
        <v>81</v>
      </c>
      <c r="T22" s="22" t="s">
        <v>82</v>
      </c>
      <c r="U22" s="22"/>
      <c r="V22" s="29">
        <f>SUM(V9:V21)</f>
        <v>0</v>
      </c>
      <c r="W22" s="29">
        <f t="shared" ref="W22:Z22" si="2">SUM(W11:W21)</f>
        <v>0</v>
      </c>
      <c r="X22" s="22">
        <f t="shared" si="2"/>
        <v>0</v>
      </c>
      <c r="Y22" s="21">
        <f t="shared" si="2"/>
        <v>0</v>
      </c>
      <c r="Z22" s="29">
        <f t="shared" si="2"/>
        <v>0</v>
      </c>
      <c r="AA22" s="30"/>
      <c r="AB22" s="22"/>
      <c r="AC22" s="22"/>
      <c r="AD22" s="37"/>
      <c r="AE22" s="19"/>
    </row>
    <row r="23" spans="1:31">
      <c r="A23" s="88">
        <v>19</v>
      </c>
      <c r="B23" s="88">
        <v>2044</v>
      </c>
      <c r="C23" s="91"/>
      <c r="D23" s="89">
        <v>236000000</v>
      </c>
      <c r="E23" s="92">
        <f t="shared" si="1"/>
        <v>7080000</v>
      </c>
      <c r="F23" s="90">
        <v>0</v>
      </c>
      <c r="G23" s="89"/>
      <c r="H23" s="90"/>
      <c r="I23" s="90"/>
      <c r="J23" s="90"/>
      <c r="K23" s="19"/>
      <c r="L23" s="36"/>
      <c r="M23" s="32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  <c r="Z23" s="37"/>
      <c r="AA23" s="37"/>
      <c r="AB23" s="37"/>
      <c r="AC23" s="37"/>
      <c r="AD23" s="37"/>
      <c r="AE23" s="19"/>
    </row>
    <row r="24" spans="1:31">
      <c r="A24" s="88">
        <v>20</v>
      </c>
      <c r="B24" s="88">
        <v>2045</v>
      </c>
      <c r="C24" s="91"/>
      <c r="D24" s="89">
        <v>246000000</v>
      </c>
      <c r="E24" s="92">
        <f t="shared" si="1"/>
        <v>7380000</v>
      </c>
      <c r="F24" s="90">
        <v>0</v>
      </c>
      <c r="G24" s="89"/>
      <c r="H24" s="90"/>
      <c r="I24" s="90"/>
      <c r="J24" s="90"/>
      <c r="K24" s="19"/>
      <c r="L24" s="36"/>
      <c r="M24" s="19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  <c r="AA24" s="37"/>
      <c r="AB24" s="37"/>
      <c r="AC24" s="37"/>
      <c r="AD24" s="37"/>
      <c r="AE24" s="19"/>
    </row>
    <row r="25" spans="1:31">
      <c r="A25" s="88">
        <v>21</v>
      </c>
      <c r="B25" s="88">
        <v>2046</v>
      </c>
      <c r="C25" s="91"/>
      <c r="D25" s="89">
        <v>257000000</v>
      </c>
      <c r="E25" s="92">
        <f t="shared" si="1"/>
        <v>7710000</v>
      </c>
      <c r="F25" s="90">
        <v>0</v>
      </c>
      <c r="G25" s="89"/>
      <c r="H25" s="90"/>
      <c r="I25" s="90"/>
      <c r="J25" s="90"/>
      <c r="K25" s="19"/>
      <c r="L25" s="31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3"/>
      <c r="Z25" s="32"/>
      <c r="AA25" s="32"/>
      <c r="AB25" s="32"/>
      <c r="AC25" s="32"/>
      <c r="AD25" s="32"/>
      <c r="AE25" s="19"/>
    </row>
    <row r="26" spans="1:31">
      <c r="A26" s="88">
        <v>22</v>
      </c>
      <c r="B26" s="88">
        <v>2047</v>
      </c>
      <c r="C26" s="91"/>
      <c r="D26" s="89">
        <v>263000000</v>
      </c>
      <c r="E26" s="92">
        <f t="shared" si="1"/>
        <v>7890000</v>
      </c>
      <c r="F26" s="90"/>
      <c r="G26" s="89"/>
      <c r="H26" s="90"/>
      <c r="I26" s="90"/>
      <c r="J26" s="90"/>
      <c r="K26" s="19"/>
      <c r="L26" s="31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/>
      <c r="Z26" s="32"/>
      <c r="AA26" s="32"/>
      <c r="AB26" s="32"/>
      <c r="AC26" s="32"/>
      <c r="AD26" s="32"/>
      <c r="AE26" s="19"/>
    </row>
    <row r="27" spans="1:31">
      <c r="A27" s="88">
        <v>23</v>
      </c>
      <c r="B27" s="88">
        <v>2048</v>
      </c>
      <c r="C27" s="91"/>
      <c r="D27" s="89">
        <v>270000000</v>
      </c>
      <c r="E27" s="92">
        <f t="shared" si="1"/>
        <v>8100000</v>
      </c>
      <c r="F27" s="90"/>
      <c r="G27" s="90"/>
      <c r="H27" s="90"/>
      <c r="I27" s="90"/>
      <c r="J27" s="90"/>
      <c r="K27" s="19"/>
      <c r="L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88">
        <v>24</v>
      </c>
      <c r="B28" s="88">
        <v>2049</v>
      </c>
      <c r="C28" s="91"/>
      <c r="D28" s="89">
        <v>283000000</v>
      </c>
      <c r="E28" s="92">
        <f t="shared" si="1"/>
        <v>8490000</v>
      </c>
      <c r="F28" s="90"/>
      <c r="G28" s="90"/>
      <c r="H28" s="90"/>
      <c r="I28" s="90"/>
      <c r="J28" s="90"/>
    </row>
    <row r="29" spans="1:31">
      <c r="A29" s="88">
        <v>25</v>
      </c>
      <c r="B29" s="88">
        <v>2050</v>
      </c>
      <c r="C29" s="91"/>
      <c r="D29" s="89">
        <v>291000000</v>
      </c>
      <c r="E29" s="92">
        <v>6530000</v>
      </c>
      <c r="F29" s="90"/>
      <c r="G29" s="90"/>
      <c r="H29" s="90"/>
      <c r="I29" s="90"/>
      <c r="J29" s="90"/>
    </row>
    <row r="30" spans="1:31">
      <c r="A30" s="9"/>
      <c r="B30" s="9"/>
      <c r="C30" s="85"/>
      <c r="D30" s="10"/>
      <c r="E30" s="86"/>
      <c r="F30" s="11"/>
      <c r="G30" s="11"/>
      <c r="H30" s="11"/>
      <c r="I30" s="11"/>
      <c r="J30" s="11"/>
    </row>
    <row r="31" spans="1:31">
      <c r="A31" s="9"/>
      <c r="B31" s="9"/>
      <c r="C31" s="85"/>
      <c r="D31" s="10"/>
      <c r="E31" s="86"/>
      <c r="F31" s="11"/>
      <c r="G31" s="11"/>
      <c r="H31" s="11"/>
      <c r="I31" s="11"/>
      <c r="J31" s="11"/>
    </row>
    <row r="32" spans="1:31">
      <c r="A32" s="9"/>
      <c r="B32" s="9"/>
      <c r="C32" s="85"/>
      <c r="D32" s="10"/>
      <c r="E32" s="86"/>
      <c r="F32" s="11"/>
      <c r="G32" s="11"/>
      <c r="H32" s="11"/>
      <c r="I32" s="11"/>
      <c r="J32" s="11"/>
    </row>
    <row r="33" spans="1:10">
      <c r="A33" s="9"/>
      <c r="B33" s="9"/>
      <c r="C33" s="85"/>
      <c r="D33" s="10"/>
      <c r="E33" s="86"/>
      <c r="F33" s="11"/>
      <c r="G33" s="11"/>
      <c r="H33" s="11"/>
      <c r="I33" s="11"/>
      <c r="J33" s="11"/>
    </row>
    <row r="34" spans="1:10">
      <c r="A34" s="9"/>
      <c r="B34" s="9"/>
      <c r="C34" s="85"/>
      <c r="D34" s="10"/>
      <c r="E34" s="86"/>
      <c r="F34" s="11"/>
      <c r="G34" s="11"/>
      <c r="H34" s="11"/>
      <c r="I34" s="11"/>
      <c r="J34" s="11"/>
    </row>
    <row r="35" spans="1:10">
      <c r="A35" s="12"/>
      <c r="B35" s="12" t="s">
        <v>22</v>
      </c>
      <c r="C35" s="13"/>
      <c r="D35" s="13" t="s">
        <v>105</v>
      </c>
      <c r="E35" s="87">
        <f>SUM(E17:E34)</f>
        <v>87500000</v>
      </c>
      <c r="F35" s="14"/>
      <c r="G35" s="14"/>
      <c r="H35" s="13" t="s">
        <v>107</v>
      </c>
      <c r="I35" s="13"/>
      <c r="J35" s="13" t="s">
        <v>105</v>
      </c>
    </row>
    <row r="36" spans="1:10">
      <c r="A36" s="4"/>
      <c r="B36" s="4"/>
      <c r="C36" s="5"/>
      <c r="D36" s="5"/>
      <c r="E36" s="5"/>
      <c r="F36" s="5"/>
      <c r="G36" s="5"/>
      <c r="H36" s="5"/>
      <c r="I36" s="5"/>
      <c r="J36" s="5"/>
    </row>
    <row r="37" spans="1:10">
      <c r="A37" s="4"/>
      <c r="B37" s="4"/>
      <c r="C37" s="5"/>
      <c r="D37" s="5"/>
      <c r="E37" s="5"/>
      <c r="F37" s="5"/>
      <c r="G37" s="5"/>
      <c r="H37" s="5"/>
      <c r="I37" s="5"/>
      <c r="J37" s="5"/>
    </row>
    <row r="38" spans="1:10">
      <c r="A38" s="4"/>
      <c r="C38" s="5"/>
      <c r="D38" s="5"/>
      <c r="E38" s="5"/>
      <c r="F38" s="5"/>
      <c r="G38" s="5"/>
      <c r="H38" s="5"/>
      <c r="I38" s="5"/>
      <c r="J38" s="5"/>
    </row>
    <row r="39" spans="1:10" ht="15.75">
      <c r="A39" s="4"/>
      <c r="B39" s="159" t="s">
        <v>108</v>
      </c>
      <c r="C39" s="160"/>
      <c r="D39" s="160" t="s">
        <v>109</v>
      </c>
      <c r="E39" s="160" t="s">
        <v>110</v>
      </c>
      <c r="F39" s="160"/>
      <c r="G39" s="160" t="s">
        <v>111</v>
      </c>
      <c r="H39" s="160" t="s">
        <v>115</v>
      </c>
      <c r="I39" s="160" t="s">
        <v>117</v>
      </c>
      <c r="J39" s="5"/>
    </row>
    <row r="40" spans="1:10" ht="47.25">
      <c r="A40" s="6"/>
      <c r="B40" s="68" t="s">
        <v>23</v>
      </c>
      <c r="C40" s="7" t="s">
        <v>104</v>
      </c>
      <c r="D40" s="34" t="s">
        <v>24</v>
      </c>
      <c r="E40" s="8" t="s">
        <v>103</v>
      </c>
      <c r="F40" s="8"/>
      <c r="G40" s="8" t="s">
        <v>83</v>
      </c>
      <c r="H40" s="35" t="s">
        <v>114</v>
      </c>
      <c r="I40" s="8" t="s">
        <v>116</v>
      </c>
      <c r="J40" s="8"/>
    </row>
    <row r="41" spans="1:10">
      <c r="A41" s="4"/>
      <c r="B41" s="4"/>
      <c r="C41" s="5"/>
      <c r="D41" s="5"/>
      <c r="E41" s="5"/>
      <c r="F41" s="5"/>
      <c r="G41" s="5"/>
      <c r="H41" s="5"/>
      <c r="I41" s="5"/>
      <c r="J41" s="5"/>
    </row>
    <row r="42" spans="1:10">
      <c r="A42" s="4"/>
      <c r="B42" s="4"/>
      <c r="C42" s="5"/>
      <c r="D42" s="5"/>
      <c r="E42" s="5"/>
      <c r="F42" s="5"/>
      <c r="G42" s="5"/>
      <c r="H42" s="5"/>
      <c r="I42" s="5"/>
      <c r="J42" s="5"/>
    </row>
    <row r="43" spans="1:10">
      <c r="A43" s="4"/>
      <c r="B43" s="4"/>
      <c r="C43" s="5"/>
      <c r="D43" s="5"/>
      <c r="E43" s="5"/>
      <c r="F43" s="5"/>
      <c r="G43" s="5"/>
      <c r="H43" s="5"/>
      <c r="I43" s="5"/>
      <c r="J43" s="5"/>
    </row>
    <row r="44" spans="1:10">
      <c r="A44" s="4"/>
      <c r="B44" s="4"/>
      <c r="C44" s="5"/>
      <c r="D44" s="5"/>
      <c r="E44" s="5"/>
      <c r="F44" s="5"/>
      <c r="G44" s="5"/>
      <c r="H44" s="5"/>
      <c r="I44" s="5"/>
      <c r="J4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Welcome</vt:lpstr>
      <vt:lpstr>Benefactor Summary</vt:lpstr>
      <vt:lpstr>Summary</vt:lpstr>
      <vt:lpstr>Future Report</vt:lpstr>
      <vt:lpstr>Investment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di4yt</dc:creator>
  <cp:lastModifiedBy>di4yt</cp:lastModifiedBy>
  <cp:lastPrinted>2025-09-12T11:02:28Z</cp:lastPrinted>
  <dcterms:created xsi:type="dcterms:W3CDTF">2025-09-11T11:07:08Z</dcterms:created>
  <dcterms:modified xsi:type="dcterms:W3CDTF">2025-11-11T02:36:36Z</dcterms:modified>
</cp:coreProperties>
</file>